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0" yWindow="120" windowWidth="9720" windowHeight="7320" tabRatio="841"/>
  </bookViews>
  <sheets>
    <sheet name="фин план" sheetId="3" r:id="rId1"/>
    <sheet name="штатное расписание" sheetId="4" r:id="rId2"/>
    <sheet name="план работ" sheetId="5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6" i="5" l="1"/>
  <c r="F26" i="5"/>
  <c r="G26" i="5"/>
  <c r="E21" i="5"/>
  <c r="F21" i="5"/>
  <c r="G21" i="5"/>
  <c r="B16" i="5"/>
  <c r="E15" i="5"/>
  <c r="F15" i="5"/>
  <c r="G15" i="5"/>
  <c r="E10" i="5"/>
  <c r="F10" i="5"/>
  <c r="G10" i="5"/>
  <c r="E30" i="5"/>
  <c r="F30" i="5" s="1"/>
  <c r="B30" i="5"/>
  <c r="E29" i="5"/>
  <c r="F29" i="5" s="1"/>
  <c r="B29" i="5"/>
  <c r="E28" i="5"/>
  <c r="F28" i="5" s="1"/>
  <c r="E27" i="5"/>
  <c r="F27" i="5" s="1"/>
  <c r="B27" i="5"/>
  <c r="D26" i="5"/>
  <c r="D21" i="5"/>
  <c r="D15" i="5"/>
  <c r="B11" i="5"/>
  <c r="D10" i="5"/>
  <c r="B6" i="5"/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7" i="3"/>
  <c r="C15" i="3"/>
  <c r="C8" i="3"/>
  <c r="C9" i="3"/>
  <c r="C10" i="3"/>
  <c r="C11" i="3"/>
  <c r="C12" i="3"/>
  <c r="C13" i="3"/>
  <c r="C14" i="3"/>
  <c r="C16" i="3"/>
  <c r="C17" i="3"/>
  <c r="C18" i="3"/>
  <c r="C19" i="3"/>
  <c r="C20" i="3"/>
  <c r="C7" i="3"/>
  <c r="D21" i="3"/>
  <c r="E21" i="3"/>
  <c r="F21" i="3"/>
  <c r="G21" i="3"/>
  <c r="H21" i="3"/>
  <c r="I21" i="3"/>
  <c r="J21" i="3"/>
  <c r="B21" i="3"/>
  <c r="K21" i="3" l="1"/>
  <c r="L21" i="3"/>
  <c r="C21" i="3"/>
  <c r="D19" i="4"/>
  <c r="B19" i="4"/>
  <c r="H18" i="4"/>
  <c r="G18" i="4"/>
  <c r="F18" i="4"/>
  <c r="E18" i="4"/>
  <c r="C18" i="4"/>
  <c r="C17" i="4"/>
  <c r="E17" i="4" s="1"/>
  <c r="F17" i="4" s="1"/>
  <c r="G17" i="4" s="1"/>
  <c r="H17" i="4" s="1"/>
  <c r="H16" i="4"/>
  <c r="G16" i="4"/>
  <c r="F16" i="4"/>
  <c r="E16" i="4"/>
  <c r="C16" i="4"/>
  <c r="E15" i="4"/>
  <c r="C15" i="4"/>
  <c r="F15" i="4" s="1"/>
  <c r="G15" i="4" s="1"/>
  <c r="H15" i="4" s="1"/>
  <c r="H14" i="4"/>
  <c r="G14" i="4"/>
  <c r="F14" i="4"/>
  <c r="E14" i="4"/>
  <c r="C14" i="4"/>
  <c r="H13" i="4"/>
  <c r="G13" i="4"/>
  <c r="F13" i="4"/>
  <c r="E13" i="4"/>
  <c r="C13" i="4"/>
  <c r="H12" i="4"/>
  <c r="G12" i="4"/>
  <c r="F12" i="4"/>
  <c r="E12" i="4"/>
  <c r="C12" i="4"/>
  <c r="H11" i="4"/>
  <c r="G11" i="4"/>
  <c r="F11" i="4"/>
  <c r="E11" i="4"/>
  <c r="C11" i="4"/>
  <c r="C10" i="4"/>
  <c r="E10" i="4" s="1"/>
  <c r="H9" i="4"/>
  <c r="G9" i="4"/>
  <c r="F9" i="4"/>
  <c r="E9" i="4"/>
  <c r="C9" i="4"/>
  <c r="H8" i="4"/>
  <c r="G8" i="4"/>
  <c r="F8" i="4"/>
  <c r="E8" i="4"/>
  <c r="C8" i="4"/>
  <c r="H7" i="4"/>
  <c r="G7" i="4"/>
  <c r="F7" i="4"/>
  <c r="E7" i="4"/>
  <c r="C7" i="4"/>
  <c r="H6" i="4"/>
  <c r="G6" i="4"/>
  <c r="F6" i="4"/>
  <c r="E6" i="4"/>
  <c r="C6" i="4"/>
  <c r="H5" i="4"/>
  <c r="G5" i="4"/>
  <c r="F5" i="4"/>
  <c r="E5" i="4"/>
  <c r="C5" i="4"/>
  <c r="E19" i="4" l="1"/>
  <c r="F10" i="4"/>
  <c r="C19" i="4"/>
  <c r="F19" i="4" l="1"/>
  <c r="G10" i="4"/>
  <c r="H10" i="4" l="1"/>
  <c r="G19" i="4"/>
</calcChain>
</file>

<file path=xl/sharedStrings.xml><?xml version="1.0" encoding="utf-8"?>
<sst xmlns="http://schemas.openxmlformats.org/spreadsheetml/2006/main" count="115" uniqueCount="104">
  <si>
    <t xml:space="preserve"> материалы для технического обслуживания общедомовых коллективных антенн и  домофонов и запорных устройств входных дверей</t>
  </si>
  <si>
    <t>работы согласно годового плана работ и приобретение расходных материалов для технического обслуживания  систем водоснабжения и канализования(см. на обороте)</t>
  </si>
  <si>
    <t>работы согласно годового плана работ и приобретение расходных материалов для тех.обслуживания здания (см. на обороте)</t>
  </si>
  <si>
    <t>содержание территории</t>
  </si>
  <si>
    <t>сумма в год</t>
  </si>
  <si>
    <t xml:space="preserve"> тариф установлен исходя из условий  договора с ЕРЦ г.Казани</t>
  </si>
  <si>
    <t>техническое обслуживание внутридомовой системы газоснабжения</t>
  </si>
  <si>
    <t>дворник жилая часть (7 мес. Лето)</t>
  </si>
  <si>
    <t>дворник жилая часть (5 мес. зима)</t>
  </si>
  <si>
    <t>справочно: общая площадь (кв.м)=17446.18, в том числе нежилые помещения =3742.3</t>
  </si>
  <si>
    <t xml:space="preserve"> сумма определена исходя из условий  договора на техническое  обслуживание, страхование  и освидетельствование и средства на закупку запчастей для ремонта лифтов.сертификация лифтов. Обучение ответственного за лифты.  </t>
  </si>
  <si>
    <t>расходы тсж</t>
  </si>
  <si>
    <t>управление домом</t>
  </si>
  <si>
    <t>итого</t>
  </si>
  <si>
    <t>уборка мест общего пользования (подъезды, козырьки входов, лифт, комната правления)</t>
  </si>
  <si>
    <t>слесарь-сантехник</t>
  </si>
  <si>
    <t>уборщица</t>
  </si>
  <si>
    <t xml:space="preserve">наименование оснований начисления платежа </t>
  </si>
  <si>
    <t>должность по штатному расписанию</t>
  </si>
  <si>
    <t xml:space="preserve">комендант </t>
  </si>
  <si>
    <t xml:space="preserve">электрик </t>
  </si>
  <si>
    <t>должность</t>
  </si>
  <si>
    <t>оклад</t>
  </si>
  <si>
    <t>на руки  (оклад-13% ндфл)</t>
  </si>
  <si>
    <t>отпускные (28календарных дней по ТК РФ)</t>
  </si>
  <si>
    <t>фот в год (оклад*12мес + отпускные)</t>
  </si>
  <si>
    <t>председатель</t>
  </si>
  <si>
    <t>комендант</t>
  </si>
  <si>
    <t>юрист</t>
  </si>
  <si>
    <t>электрик</t>
  </si>
  <si>
    <t>техник домофона</t>
  </si>
  <si>
    <t xml:space="preserve">итого </t>
  </si>
  <si>
    <t>(руб)</t>
  </si>
  <si>
    <t>планируемые работы</t>
  </si>
  <si>
    <t>моющие средства и хоз.инвентарь (ведра.швабры и т.п.)</t>
  </si>
  <si>
    <t>статья расходов по смете</t>
  </si>
  <si>
    <t xml:space="preserve">сумма определена из стоимости услуг по договору на вывоз тбо, вывоз крупногабаритного мусора   и стоимости материалов и инструмента для  содержания и уборки территории и  контейнерной площадки </t>
  </si>
  <si>
    <t>сумма определена исходя из стоимости услуг по договору со специализированной организацией</t>
  </si>
  <si>
    <t>работы согласно годового плана работ и приобретение расходных материалов и инструмента (см. на обороте)</t>
  </si>
  <si>
    <t xml:space="preserve"> Связь. Заправка картриджей и ремонт оргтехники. Бумага и канцтовары. Лицензия электронной отчетности. Оплата хостинга сайта ТСН.Тиражирование бланков, платные запросы в Росреестр для  общего собрания и почтовые расходы.  </t>
  </si>
  <si>
    <t>бухгалтер (бух.учет)</t>
  </si>
  <si>
    <t>дворник нежилая часть</t>
  </si>
  <si>
    <t>дератизация (дезинсекция)</t>
  </si>
  <si>
    <t>тех. обслуживание и ремонт жилого здания</t>
  </si>
  <si>
    <t>тех. обслуживание и ремонт систем водоснабжения и канализования</t>
  </si>
  <si>
    <t>тех. обслуживание и ремонт центрального отопления</t>
  </si>
  <si>
    <t>тех. обслуживание и ремонт домофонов и коллективных аннтен</t>
  </si>
  <si>
    <t xml:space="preserve">виды работ  с учетом стоимости материалов </t>
  </si>
  <si>
    <t>работы согласно годового плана работ и приобретение расходных материалов (см. на обороте)</t>
  </si>
  <si>
    <t>системный администратор</t>
  </si>
  <si>
    <t>тех. обслуживание и ремонт электрических сетей и электрооборудования</t>
  </si>
  <si>
    <t>тех. обслуживание и ремонт  лифтов</t>
  </si>
  <si>
    <t>услуги расчетно информационного центра (расчет счетов-фактур)</t>
  </si>
  <si>
    <t xml:space="preserve">содержание  придомовой территории  </t>
  </si>
  <si>
    <t>техник газового хозяйства</t>
  </si>
  <si>
    <t>техник г/х</t>
  </si>
  <si>
    <t>ШТАТНОЕ РАСПИСАНИЕ</t>
  </si>
  <si>
    <t>СПРАВОЧНО сумма по аутсортингу в месяц (при отсутствии штатных сотрудников)</t>
  </si>
  <si>
    <t>с апреля по октябрь</t>
  </si>
  <si>
    <t>с ноября по март</t>
  </si>
  <si>
    <t>СТАВКА</t>
  </si>
  <si>
    <t>утвержденный фонд оплаты труда в год         (или расходы на аутсорсинг)</t>
  </si>
  <si>
    <t>фактически выполнены работы и приобретены материалы</t>
  </si>
  <si>
    <t xml:space="preserve">сумма фактических расходов  </t>
  </si>
  <si>
    <t>утверждены расходы на выполнение работ и приобретение материалов</t>
  </si>
  <si>
    <t>содержание контейнерной площадки</t>
  </si>
  <si>
    <t>техник теплоузла</t>
  </si>
  <si>
    <t>фот в год(гр.5) + налоги на фот 30.2%</t>
  </si>
  <si>
    <t>председатель правления (387775), бухгалтер(232665) ,юрист (87249), сис.админ. (96944)</t>
  </si>
  <si>
    <t>ОТЧЕТ О ВЫПОЛНЕНИИ ФИНАНСОВОГО ПЛАНА ТСН "КОСМОНАВТОВ 44" ЗА 2020  ГОД  ( СМЕТА ДОХОДОВ И РАСХОДОВ)</t>
  </si>
  <si>
    <t xml:space="preserve"> утверждены  тарифы  на 2020 ГОД</t>
  </si>
  <si>
    <t>утвержденная сумма доходов на 2020 год   (сумма, расчитанная  исходя из  тарифа и общей площади)</t>
  </si>
  <si>
    <t>фактически поступило  доходов  в 2020г.</t>
  </si>
  <si>
    <t>утверждены расходы на ФОТ по штатному расписанию на 2020 год</t>
  </si>
  <si>
    <t>фактические  расходы по фонду оплаты труда в 2020г.</t>
  </si>
  <si>
    <t>Всего план расходов по смете на 2020 год</t>
  </si>
  <si>
    <t>Всего фактические расходы  за 2020 год</t>
  </si>
  <si>
    <t>техник теплового узла</t>
  </si>
  <si>
    <t>тех.обслуживание вентканалов</t>
  </si>
  <si>
    <t>(  утверждено на 2020г.   общим собранием членов ТСН "Космонавтов 44" )</t>
  </si>
  <si>
    <t xml:space="preserve"> годовой план содержания и ремонта общего имущества в доме на 2020 год</t>
  </si>
  <si>
    <t>текущий ремонт мягкой кровли дома с пристроенной частью, крыши лоджий и подъездных козырьков</t>
  </si>
  <si>
    <t xml:space="preserve"> Удлинение водоотводных ливневых труб у каждого подъезда дома.     </t>
  </si>
  <si>
    <t>ремонт парапетов лоджий 10 этажа</t>
  </si>
  <si>
    <t>ревизия, обслуживание, очистка от ржавчины и покраска газовых труб.</t>
  </si>
  <si>
    <t>текущий ремонт и обслуживание системы водоснабжения: осмотр и ревизия (при необходимости - замена) запорных и регулирующих устройств, насосов и фильтров, поверка и обслуживание элементов автоматического регулирования системы ГВС</t>
  </si>
  <si>
    <t>промывка и опрессовка бойлера</t>
  </si>
  <si>
    <t>промывка и опрессовка системы ГВС</t>
  </si>
  <si>
    <t>замена участка лежака ХВС Д 50 до 10м +Неплановые и аварийные работы</t>
  </si>
  <si>
    <t>осмотр, обслуживание и ревизия ( при необходимости - замена) запорных и регулирующих устройств, насосов, фильтров и др.</t>
  </si>
  <si>
    <t>Замена двух стояков во 2 подъезде (кв.39-78). Замена участков лежаков, пришедших в аварийное состояние.                                                                                                         Восстановление теплоизоляции лежаков во 2,4 подъездахр.</t>
  </si>
  <si>
    <t>обслуживание, поверка и настройка аппаратуры учета тепловой энергии-30 000р. Установка аппаратуры автоматического регулирования системы отопления, включая стоимость аппаратуры и оборудования-280 000 руб.                                                                                                                                   Выполнение мероприятий по снижению уровня шума системы отопления-50тыс руб.(в соответствии с предписанием Роспотребнадзора).</t>
  </si>
  <si>
    <t>промывка и опрессовка системы отопления</t>
  </si>
  <si>
    <t>неплановые и аварийные работы</t>
  </si>
  <si>
    <t>приобретение и установка детских качелей и каруселей на детской площадке</t>
  </si>
  <si>
    <t xml:space="preserve"> Завоз чернозема и облагораживание газонов 20 000р</t>
  </si>
  <si>
    <t>замена песка в детских песочницах</t>
  </si>
  <si>
    <t>Ремонт и восстановление электроосветительной сети в подвальных помещениях</t>
  </si>
  <si>
    <t>выполнение мероприятий по организации раздельного сбора мусора</t>
  </si>
  <si>
    <t>Ремонт машинных помещений лифтов. Косметический ремонт лифтовых кабин.</t>
  </si>
  <si>
    <t xml:space="preserve">сумма плановых расходов  </t>
  </si>
  <si>
    <t>т/о и доступ системы видеонаблюдения</t>
  </si>
  <si>
    <t>Ремонт, правка и покраска  шлагбаумов и ограждений газонов, установка новых участков ограждений.                                                                                                                                                             Ремонт и покраска песочниц, скамеек, элементов детской площадки, . -  20 000 р</t>
  </si>
  <si>
    <t>дворник (жилая часть +нежилая часть)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</si>
</sst>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&quot; &quot;##0.00"/>
    <numFmt numFmtId="165" formatCode="#&quot; &quot;##0.00_ ;[Red]\-#&quot; &quot;##0.00\ "/>
    <numFmt numFmtId="166" formatCode="#&quot; &quot;##0.00_ "/>
    <numFmt numFmtId="167" formatCode="#&quot; &quot;##0"/>
    <numFmt numFmtId="169" formatCode="#\ ##0.00_ ;[Red]\-#\ ##0.00\ "/>
    <numFmt numFmtId="170" formatCode="#\ ##0"/>
  </numFmts>
  <fonts count="34" x14ac:knownFonts="1">
    <font>
      <sz val="10"/>
      <name val="Arial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8"/>
      <name val="Arial"/>
    </font>
    <font>
      <b/>
      <sz val="16"/>
      <color indexed="8"/>
      <name val="Times New Roman"/>
      <family val="1"/>
      <charset val="204"/>
    </font>
    <font>
      <b/>
      <sz val="16"/>
      <name val="Arial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FFFF00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4" applyNumberFormat="0" applyAlignment="0" applyProtection="0"/>
    <xf numFmtId="0" fontId="12" fillId="28" borderId="25" applyNumberFormat="0" applyAlignment="0" applyProtection="0"/>
    <xf numFmtId="0" fontId="13" fillId="28" borderId="24" applyNumberFormat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18" fillId="29" borderId="30" applyNumberFormat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9" fillId="0" borderId="0"/>
    <xf numFmtId="0" fontId="21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32" borderId="31" applyNumberFormat="0" applyFont="0" applyAlignment="0" applyProtection="0"/>
    <xf numFmtId="0" fontId="23" fillId="0" borderId="32" applyNumberFormat="0" applyFill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</cellStyleXfs>
  <cellXfs count="118">
    <xf numFmtId="0" fontId="0" fillId="0" borderId="0" xfId="0"/>
    <xf numFmtId="167" fontId="0" fillId="0" borderId="0" xfId="0" applyNumberFormat="1" applyFill="1" applyAlignment="1">
      <alignment horizontal="right"/>
    </xf>
    <xf numFmtId="167" fontId="0" fillId="0" borderId="0" xfId="0" applyNumberFormat="1" applyFill="1"/>
    <xf numFmtId="167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0" fillId="0" borderId="0" xfId="0" applyNumberFormat="1" applyFill="1" applyAlignment="1">
      <alignment horizontal="left" wrapText="1"/>
    </xf>
    <xf numFmtId="165" fontId="3" fillId="0" borderId="0" xfId="0" applyNumberFormat="1" applyFont="1" applyFill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left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7" fontId="3" fillId="9" borderId="3" xfId="0" applyNumberFormat="1" applyFont="1" applyFill="1" applyBorder="1" applyAlignment="1">
      <alignment horizontal="left" wrapText="1"/>
    </xf>
    <xf numFmtId="167" fontId="0" fillId="9" borderId="0" xfId="0" applyNumberFormat="1" applyFill="1" applyBorder="1"/>
    <xf numFmtId="164" fontId="3" fillId="0" borderId="0" xfId="0" applyNumberFormat="1" applyFont="1" applyFill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left" wrapText="1"/>
    </xf>
    <xf numFmtId="164" fontId="3" fillId="9" borderId="3" xfId="0" applyNumberFormat="1" applyFont="1" applyFill="1" applyBorder="1" applyAlignment="1">
      <alignment horizontal="left" wrapText="1"/>
    </xf>
    <xf numFmtId="164" fontId="0" fillId="0" borderId="0" xfId="0" applyNumberFormat="1" applyFill="1" applyAlignment="1">
      <alignment horizontal="left" wrapText="1"/>
    </xf>
    <xf numFmtId="1" fontId="3" fillId="0" borderId="3" xfId="0" applyNumberFormat="1" applyFont="1" applyFill="1" applyBorder="1" applyAlignment="1">
      <alignment horizontal="left" wrapText="1"/>
    </xf>
    <xf numFmtId="1" fontId="3" fillId="0" borderId="3" xfId="0" applyNumberFormat="1" applyFont="1" applyFill="1" applyBorder="1" applyAlignment="1">
      <alignment horizontal="right" wrapText="1"/>
    </xf>
    <xf numFmtId="1" fontId="3" fillId="0" borderId="3" xfId="0" applyNumberFormat="1" applyFont="1" applyFill="1" applyBorder="1" applyAlignment="1">
      <alignment horizontal="right"/>
    </xf>
    <xf numFmtId="1" fontId="0" fillId="0" borderId="0" xfId="0" applyNumberFormat="1" applyFill="1" applyBorder="1"/>
    <xf numFmtId="1" fontId="3" fillId="0" borderId="3" xfId="0" applyNumberFormat="1" applyFont="1" applyFill="1" applyBorder="1"/>
    <xf numFmtId="1" fontId="3" fillId="9" borderId="3" xfId="0" applyNumberFormat="1" applyFont="1" applyFill="1" applyBorder="1" applyAlignment="1">
      <alignment horizontal="right"/>
    </xf>
    <xf numFmtId="1" fontId="3" fillId="34" borderId="3" xfId="0" applyNumberFormat="1" applyFont="1" applyFill="1" applyBorder="1"/>
    <xf numFmtId="167" fontId="7" fillId="35" borderId="3" xfId="0" applyNumberFormat="1" applyFont="1" applyFill="1" applyBorder="1" applyAlignment="1">
      <alignment horizontal="center" vertical="center" wrapText="1"/>
    </xf>
    <xf numFmtId="167" fontId="3" fillId="35" borderId="3" xfId="0" applyNumberFormat="1" applyFont="1" applyFill="1" applyBorder="1" applyAlignment="1">
      <alignment horizontal="center" vertical="center" wrapText="1"/>
    </xf>
    <xf numFmtId="1" fontId="3" fillId="35" borderId="3" xfId="0" applyNumberFormat="1" applyFont="1" applyFill="1" applyBorder="1"/>
    <xf numFmtId="1" fontId="3" fillId="35" borderId="3" xfId="0" applyNumberFormat="1" applyFont="1" applyFill="1" applyBorder="1" applyAlignment="1">
      <alignment horizontal="right" wrapText="1"/>
    </xf>
    <xf numFmtId="167" fontId="0" fillId="35" borderId="0" xfId="0" applyNumberFormat="1" applyFill="1"/>
    <xf numFmtId="3" fontId="8" fillId="0" borderId="8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27" fillId="1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8" fillId="10" borderId="0" xfId="0" applyFont="1" applyFill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164" fontId="28" fillId="0" borderId="3" xfId="0" applyNumberFormat="1" applyFont="1" applyFill="1" applyBorder="1" applyAlignment="1">
      <alignment horizontal="center" vertical="center" wrapText="1"/>
    </xf>
    <xf numFmtId="167" fontId="28" fillId="0" borderId="9" xfId="0" applyNumberFormat="1" applyFont="1" applyFill="1" applyBorder="1" applyAlignment="1">
      <alignment horizontal="center" vertical="center"/>
    </xf>
    <xf numFmtId="167" fontId="28" fillId="10" borderId="10" xfId="0" applyNumberFormat="1" applyFont="1" applyFill="1" applyBorder="1" applyAlignment="1">
      <alignment horizontal="center" vertical="center"/>
    </xf>
    <xf numFmtId="3" fontId="28" fillId="0" borderId="8" xfId="0" applyNumberFormat="1" applyFont="1" applyFill="1" applyBorder="1" applyAlignment="1">
      <alignment horizontal="center" vertical="center" wrapText="1"/>
    </xf>
    <xf numFmtId="167" fontId="28" fillId="0" borderId="3" xfId="0" applyNumberFormat="1" applyFont="1" applyFill="1" applyBorder="1" applyAlignment="1">
      <alignment horizontal="center" vertical="center"/>
    </xf>
    <xf numFmtId="3" fontId="28" fillId="0" borderId="3" xfId="0" applyNumberFormat="1" applyFont="1" applyFill="1" applyBorder="1" applyAlignment="1">
      <alignment horizontal="center" vertical="center" wrapText="1"/>
    </xf>
    <xf numFmtId="167" fontId="28" fillId="0" borderId="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/>
    </xf>
    <xf numFmtId="166" fontId="26" fillId="0" borderId="0" xfId="0" applyNumberFormat="1" applyFont="1" applyFill="1" applyAlignment="1">
      <alignment horizontal="center" vertical="center"/>
    </xf>
    <xf numFmtId="0" fontId="26" fillId="36" borderId="0" xfId="0" applyFont="1" applyFill="1" applyAlignment="1">
      <alignment horizontal="center" vertical="center"/>
    </xf>
    <xf numFmtId="0" fontId="26" fillId="36" borderId="0" xfId="0" applyFont="1" applyFill="1" applyAlignment="1">
      <alignment horizontal="center" vertical="center" wrapText="1"/>
    </xf>
    <xf numFmtId="167" fontId="28" fillId="36" borderId="3" xfId="0" applyNumberFormat="1" applyFont="1" applyFill="1" applyBorder="1" applyAlignment="1">
      <alignment horizontal="center" vertical="center"/>
    </xf>
    <xf numFmtId="0" fontId="28" fillId="36" borderId="0" xfId="0" applyFont="1" applyFill="1" applyAlignment="1">
      <alignment horizontal="center" vertical="center"/>
    </xf>
    <xf numFmtId="166" fontId="26" fillId="36" borderId="0" xfId="0" applyNumberFormat="1" applyFont="1" applyFill="1" applyAlignment="1">
      <alignment horizontal="center" vertical="center"/>
    </xf>
    <xf numFmtId="0" fontId="28" fillId="36" borderId="7" xfId="0" applyFont="1" applyFill="1" applyBorder="1" applyAlignment="1">
      <alignment horizontal="center" vertical="center" wrapText="1"/>
    </xf>
    <xf numFmtId="167" fontId="28" fillId="36" borderId="7" xfId="0" applyNumberFormat="1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169" fontId="30" fillId="0" borderId="0" xfId="0" applyNumberFormat="1" applyFont="1" applyAlignment="1">
      <alignment horizontal="center" vertical="center" wrapText="1"/>
    </xf>
    <xf numFmtId="170" fontId="30" fillId="0" borderId="0" xfId="0" applyNumberFormat="1" applyFont="1" applyAlignment="1">
      <alignment horizontal="center" vertical="center" wrapText="1"/>
    </xf>
    <xf numFmtId="169" fontId="30" fillId="0" borderId="0" xfId="0" applyNumberFormat="1" applyFont="1"/>
    <xf numFmtId="0" fontId="30" fillId="0" borderId="0" xfId="0" applyFont="1"/>
    <xf numFmtId="169" fontId="32" fillId="0" borderId="3" xfId="0" applyNumberFormat="1" applyFont="1" applyBorder="1" applyAlignment="1">
      <alignment wrapText="1"/>
    </xf>
    <xf numFmtId="170" fontId="30" fillId="37" borderId="3" xfId="0" applyNumberFormat="1" applyFont="1" applyFill="1" applyBorder="1"/>
    <xf numFmtId="170" fontId="33" fillId="0" borderId="3" xfId="0" applyNumberFormat="1" applyFont="1" applyBorder="1"/>
    <xf numFmtId="169" fontId="30" fillId="0" borderId="1" xfId="0" applyNumberFormat="1" applyFont="1" applyBorder="1"/>
    <xf numFmtId="169" fontId="30" fillId="0" borderId="0" xfId="0" applyNumberFormat="1" applyFont="1" applyAlignment="1">
      <alignment horizontal="center" vertical="center" textRotation="90" wrapText="1"/>
    </xf>
    <xf numFmtId="170" fontId="30" fillId="0" borderId="0" xfId="0" applyNumberFormat="1" applyFont="1"/>
    <xf numFmtId="169" fontId="33" fillId="0" borderId="0" xfId="0" applyNumberFormat="1" applyFont="1" applyAlignment="1">
      <alignment horizontal="right"/>
    </xf>
    <xf numFmtId="169" fontId="32" fillId="0" borderId="3" xfId="0" applyNumberFormat="1" applyFont="1" applyBorder="1" applyAlignment="1">
      <alignment horizontal="center" vertical="center" wrapText="1"/>
    </xf>
    <xf numFmtId="170" fontId="32" fillId="0" borderId="3" xfId="0" applyNumberFormat="1" applyFont="1" applyBorder="1" applyAlignment="1">
      <alignment horizontal="center" vertical="center" wrapText="1"/>
    </xf>
    <xf numFmtId="169" fontId="30" fillId="0" borderId="3" xfId="0" applyNumberFormat="1" applyFont="1" applyBorder="1"/>
    <xf numFmtId="0" fontId="30" fillId="0" borderId="3" xfId="0" applyFont="1" applyBorder="1"/>
    <xf numFmtId="169" fontId="31" fillId="0" borderId="3" xfId="0" applyNumberFormat="1" applyFont="1" applyBorder="1" applyAlignment="1">
      <alignment horizontal="right" wrapText="1"/>
    </xf>
    <xf numFmtId="170" fontId="31" fillId="0" borderId="3" xfId="0" applyNumberFormat="1" applyFont="1" applyBorder="1" applyAlignment="1">
      <alignment wrapText="1"/>
    </xf>
    <xf numFmtId="169" fontId="32" fillId="0" borderId="3" xfId="0" applyNumberFormat="1" applyFont="1" applyBorder="1" applyAlignment="1">
      <alignment horizontal="center" vertical="center" textRotation="90" wrapText="1"/>
    </xf>
    <xf numFmtId="169" fontId="30" fillId="0" borderId="3" xfId="0" applyNumberFormat="1" applyFont="1" applyBorder="1" applyAlignment="1">
      <alignment horizontal="center" vertical="center" textRotation="90" wrapText="1"/>
    </xf>
    <xf numFmtId="170" fontId="30" fillId="0" borderId="3" xfId="0" applyNumberFormat="1" applyFont="1" applyBorder="1"/>
    <xf numFmtId="0" fontId="28" fillId="36" borderId="3" xfId="0" applyFont="1" applyFill="1" applyBorder="1" applyAlignment="1">
      <alignment horizontal="center" vertical="center" wrapText="1"/>
    </xf>
    <xf numFmtId="165" fontId="29" fillId="0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 readingOrder="1"/>
    </xf>
    <xf numFmtId="0" fontId="28" fillId="0" borderId="5" xfId="0" applyFont="1" applyFill="1" applyBorder="1" applyAlignment="1">
      <alignment horizontal="center" vertical="center" wrapText="1" readingOrder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8" fillId="36" borderId="4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8" fillId="10" borderId="21" xfId="0" applyFont="1" applyFill="1" applyBorder="1" applyAlignment="1">
      <alignment horizontal="center" vertical="center" wrapText="1"/>
    </xf>
    <xf numFmtId="0" fontId="26" fillId="10" borderId="22" xfId="0" applyFont="1" applyFill="1" applyBorder="1" applyAlignment="1">
      <alignment horizontal="center" vertical="center" wrapText="1"/>
    </xf>
    <xf numFmtId="0" fontId="26" fillId="10" borderId="23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 shrinkToFit="1"/>
    </xf>
    <xf numFmtId="165" fontId="6" fillId="0" borderId="0" xfId="0" applyNumberFormat="1" applyFont="1" applyFill="1" applyAlignment="1">
      <alignment horizontal="center" vertical="center" wrapText="1" shrinkToFit="1"/>
    </xf>
    <xf numFmtId="165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9" fontId="32" fillId="0" borderId="3" xfId="0" applyNumberFormat="1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169" fontId="31" fillId="0" borderId="0" xfId="0" applyNumberFormat="1" applyFont="1" applyBorder="1" applyAlignment="1">
      <alignment horizontal="center" vertical="center" wrapText="1" shrinkToFit="1"/>
    </xf>
    <xf numFmtId="0" fontId="30" fillId="0" borderId="3" xfId="0" applyFont="1" applyBorder="1" applyAlignment="1">
      <alignment horizontal="center" vertical="center" textRotation="90" wrapText="1"/>
    </xf>
    <xf numFmtId="169" fontId="30" fillId="0" borderId="3" xfId="0" applyNumberFormat="1" applyFont="1" applyBorder="1" applyAlignment="1">
      <alignment horizontal="center" vertical="center" textRotation="90" wrapText="1" readingOrder="1"/>
    </xf>
    <xf numFmtId="0" fontId="30" fillId="0" borderId="3" xfId="0" applyFont="1" applyBorder="1" applyAlignment="1">
      <alignment horizontal="center" vertical="center" textRotation="90" wrapText="1" readingOrder="1"/>
    </xf>
    <xf numFmtId="164" fontId="28" fillId="0" borderId="3" xfId="0" applyNumberFormat="1" applyFont="1" applyFill="1" applyBorder="1" applyAlignment="1">
      <alignment horizontal="left" vertical="center" wrapText="1"/>
    </xf>
    <xf numFmtId="164" fontId="28" fillId="0" borderId="3" xfId="0" applyNumberFormat="1" applyFont="1" applyFill="1" applyBorder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2;&#1054;&#1048;%20&#1060;&#1040;&#1049;&#1051;&#1067;%2024_05_2019/&#1042;&#1057;&#1045;%20&#1053;&#1040;&#1051;&#1054;&#1043;&#1054;&#1055;&#1051;&#1040;&#1058;&#1045;&#1051;&#1068;&#1065;&#1048;&#1050;&#1048;/&#1090;&#1089;&#1078;%20893%20%2076%20%20143%20%20870/&#1086;&#1073;&#1097;&#1080;&#1077;%20&#1089;&#1086;&#1073;&#1088;&#1072;&#1085;&#1080;&#1103;/2020/&#1089;&#1082;&#1072;&#1085;&#1099;%20&#1085;&#1072;%20&#1089;&#1072;&#1081;&#1090;%202020/&#1089;&#1084;&#1077;&#1090;&#1072;%20%202020%20%20&#1085;&#1072;%20&#1089;&#1072;&#1081;&#1090;%20&#1086;&#1082;&#1086;&#1085;&#1095;&#1072;&#1090;&#1077;&#1083;&#1100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 план"/>
      <sheetName val="штатное расписание"/>
      <sheetName val="план работ"/>
      <sheetName val="Лист1"/>
      <sheetName val="Лист2"/>
      <sheetName val="Лист3"/>
      <sheetName val="Лист4"/>
    </sheetNames>
    <sheetDataSet>
      <sheetData sheetId="0">
        <row r="8">
          <cell r="D8">
            <v>0.28999999999999998</v>
          </cell>
          <cell r="G8">
            <v>0</v>
          </cell>
          <cell r="I8">
            <v>4800</v>
          </cell>
        </row>
        <row r="11">
          <cell r="A11" t="str">
            <v>тех. обслуживание и ремонт жилого здания</v>
          </cell>
        </row>
        <row r="12">
          <cell r="A12" t="str">
            <v>тех. обслуживание и ремонт систем водоснабжения и канализования</v>
          </cell>
        </row>
        <row r="13">
          <cell r="A13" t="str">
            <v>тех. обслуживание и ремонт электрических сетей и электрооборудования</v>
          </cell>
          <cell r="D13">
            <v>1.1000000000000001</v>
          </cell>
          <cell r="G13">
            <v>155110.18006355184</v>
          </cell>
          <cell r="I13">
            <v>10179.4</v>
          </cell>
        </row>
        <row r="17">
          <cell r="A17" t="str">
            <v>тех. обслуживание и ремонт  лифтов</v>
          </cell>
          <cell r="D17">
            <v>2.25</v>
          </cell>
          <cell r="G17"/>
          <cell r="I17">
            <v>400000</v>
          </cell>
        </row>
        <row r="19">
          <cell r="A19" t="str">
            <v>техническое обслуживание внутридомовой системы газоснабжения</v>
          </cell>
          <cell r="D19">
            <v>0.28000000000000003</v>
          </cell>
          <cell r="G19">
            <v>29083.158761915969</v>
          </cell>
          <cell r="I19">
            <v>4536.01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L23"/>
  <sheetViews>
    <sheetView tabSelected="1" zoomScale="50" zoomScaleNormal="100" workbookViewId="0">
      <pane xSplit="1" ySplit="6" topLeftCell="B18" activePane="bottomRight" state="frozen"/>
      <selection pane="topRight" activeCell="B1" sqref="B1"/>
      <selection pane="bottomLeft" activeCell="A7" sqref="A7"/>
      <selection pane="bottomRight" activeCell="F21" sqref="F21"/>
    </sheetView>
  </sheetViews>
  <sheetFormatPr defaultColWidth="86.140625" defaultRowHeight="27.75" x14ac:dyDescent="0.4"/>
  <cols>
    <col min="1" max="1" width="84.42578125" style="31" customWidth="1"/>
    <col min="2" max="2" width="26.42578125" style="32" customWidth="1"/>
    <col min="3" max="3" width="27.140625" style="32" customWidth="1"/>
    <col min="4" max="4" width="0.140625" style="33" hidden="1" customWidth="1"/>
    <col min="5" max="5" width="28.7109375" style="32" customWidth="1"/>
    <col min="6" max="6" width="35.5703125" style="32" customWidth="1"/>
    <col min="7" max="7" width="26.140625" style="56" customWidth="1"/>
    <col min="8" max="8" width="73" style="34" customWidth="1"/>
    <col min="9" max="9" width="29.85546875" style="32" customWidth="1"/>
    <col min="10" max="10" width="40.42578125" style="56" customWidth="1"/>
    <col min="11" max="11" width="30.42578125" style="32" customWidth="1"/>
    <col min="12" max="12" width="27.28515625" style="56" customWidth="1"/>
    <col min="13" max="16384" width="86.140625" style="31"/>
  </cols>
  <sheetData>
    <row r="1" spans="1:12" ht="25.5" customHeight="1" x14ac:dyDescent="0.4"/>
    <row r="2" spans="1:12" s="41" customFormat="1" ht="30.75" customHeight="1" x14ac:dyDescent="0.35">
      <c r="A2" s="35" t="s">
        <v>69</v>
      </c>
      <c r="B2" s="36"/>
      <c r="C2" s="36"/>
      <c r="D2" s="37"/>
      <c r="E2" s="38"/>
      <c r="F2" s="39"/>
      <c r="G2" s="57"/>
      <c r="H2" s="36"/>
      <c r="I2" s="39"/>
      <c r="J2" s="57"/>
      <c r="K2" s="38" t="s">
        <v>32</v>
      </c>
      <c r="L2" s="59"/>
    </row>
    <row r="3" spans="1:12" s="41" customFormat="1" ht="27.75" customHeight="1" thickBot="1" x14ac:dyDescent="0.4">
      <c r="B3" s="36"/>
      <c r="C3" s="36"/>
      <c r="D3" s="37"/>
      <c r="E3" s="85"/>
      <c r="F3" s="86"/>
      <c r="G3" s="86"/>
      <c r="H3" s="86"/>
      <c r="I3" s="39"/>
      <c r="J3" s="57"/>
      <c r="K3" s="39"/>
      <c r="L3" s="63"/>
    </row>
    <row r="4" spans="1:12" s="42" customFormat="1" ht="20.25" customHeight="1" x14ac:dyDescent="0.2">
      <c r="A4" s="90" t="s">
        <v>17</v>
      </c>
      <c r="B4" s="96" t="s">
        <v>70</v>
      </c>
      <c r="C4" s="87" t="s">
        <v>71</v>
      </c>
      <c r="D4" s="103" t="s">
        <v>72</v>
      </c>
      <c r="E4" s="98" t="s">
        <v>11</v>
      </c>
      <c r="F4" s="99"/>
      <c r="G4" s="99"/>
      <c r="H4" s="99"/>
      <c r="I4" s="99"/>
      <c r="J4" s="99"/>
      <c r="K4" s="99"/>
      <c r="L4" s="100"/>
    </row>
    <row r="5" spans="1:12" s="42" customFormat="1" ht="76.5" customHeight="1" x14ac:dyDescent="0.2">
      <c r="A5" s="91"/>
      <c r="B5" s="97"/>
      <c r="C5" s="88"/>
      <c r="D5" s="104"/>
      <c r="E5" s="92" t="s">
        <v>73</v>
      </c>
      <c r="F5" s="93"/>
      <c r="G5" s="101" t="s">
        <v>74</v>
      </c>
      <c r="H5" s="95" t="s">
        <v>64</v>
      </c>
      <c r="I5" s="95"/>
      <c r="J5" s="61"/>
      <c r="K5" s="94" t="s">
        <v>75</v>
      </c>
      <c r="L5" s="84" t="s">
        <v>76</v>
      </c>
    </row>
    <row r="6" spans="1:12" s="42" customFormat="1" ht="147" customHeight="1" x14ac:dyDescent="0.2">
      <c r="A6" s="91"/>
      <c r="B6" s="97"/>
      <c r="C6" s="89"/>
      <c r="D6" s="105"/>
      <c r="E6" s="43" t="s">
        <v>18</v>
      </c>
      <c r="F6" s="44" t="s">
        <v>61</v>
      </c>
      <c r="G6" s="102"/>
      <c r="H6" s="44" t="s">
        <v>47</v>
      </c>
      <c r="I6" s="44" t="s">
        <v>4</v>
      </c>
      <c r="J6" s="61" t="s">
        <v>62</v>
      </c>
      <c r="K6" s="94"/>
      <c r="L6" s="84"/>
    </row>
    <row r="7" spans="1:12" s="53" customFormat="1" ht="132.75" customHeight="1" x14ac:dyDescent="0.2">
      <c r="A7" s="45" t="s">
        <v>53</v>
      </c>
      <c r="B7" s="46">
        <v>3.2</v>
      </c>
      <c r="C7" s="47">
        <f>B7*17446.18*12</f>
        <v>669933.31200000003</v>
      </c>
      <c r="D7" s="48"/>
      <c r="E7" s="49" t="s">
        <v>103</v>
      </c>
      <c r="F7" s="50">
        <v>523496.85771448747</v>
      </c>
      <c r="G7" s="58">
        <v>523497</v>
      </c>
      <c r="H7" s="51" t="s">
        <v>48</v>
      </c>
      <c r="I7" s="50">
        <v>146436</v>
      </c>
      <c r="J7" s="62">
        <v>179062</v>
      </c>
      <c r="K7" s="52">
        <f>F7+I7</f>
        <v>669932.85771448747</v>
      </c>
      <c r="L7" s="58">
        <f>G7+J7</f>
        <v>702559</v>
      </c>
    </row>
    <row r="8" spans="1:12" s="53" customFormat="1" ht="156.75" customHeight="1" x14ac:dyDescent="0.2">
      <c r="A8" s="45" t="s">
        <v>65</v>
      </c>
      <c r="B8" s="46">
        <v>0.28999999999999998</v>
      </c>
      <c r="C8" s="47">
        <f t="shared" ref="C8:C20" si="0">B8*17446.18*12</f>
        <v>60712.706399999995</v>
      </c>
      <c r="D8" s="48"/>
      <c r="E8" s="49"/>
      <c r="F8" s="50"/>
      <c r="G8" s="58"/>
      <c r="H8" s="51" t="s">
        <v>36</v>
      </c>
      <c r="I8" s="50">
        <v>60713</v>
      </c>
      <c r="J8" s="62">
        <v>26000</v>
      </c>
      <c r="K8" s="52">
        <f t="shared" ref="K8:K20" si="1">F8+I8</f>
        <v>60713</v>
      </c>
      <c r="L8" s="58">
        <f t="shared" ref="L8:L20" si="2">G8+J8</f>
        <v>26000</v>
      </c>
    </row>
    <row r="9" spans="1:12" s="53" customFormat="1" ht="115.5" customHeight="1" x14ac:dyDescent="0.2">
      <c r="A9" s="45" t="s">
        <v>14</v>
      </c>
      <c r="B9" s="46">
        <v>1.62</v>
      </c>
      <c r="C9" s="47">
        <f t="shared" si="0"/>
        <v>339153.73920000001</v>
      </c>
      <c r="D9" s="48"/>
      <c r="E9" s="49" t="s">
        <v>16</v>
      </c>
      <c r="F9" s="50">
        <v>329609</v>
      </c>
      <c r="G9" s="58">
        <v>318299</v>
      </c>
      <c r="H9" s="51" t="s">
        <v>34</v>
      </c>
      <c r="I9" s="50">
        <v>9545</v>
      </c>
      <c r="J9" s="62">
        <v>76997</v>
      </c>
      <c r="K9" s="52">
        <f t="shared" si="1"/>
        <v>339154</v>
      </c>
      <c r="L9" s="58">
        <f t="shared" si="2"/>
        <v>395296</v>
      </c>
    </row>
    <row r="10" spans="1:12" s="53" customFormat="1" ht="105.75" customHeight="1" x14ac:dyDescent="0.2">
      <c r="A10" s="45" t="s">
        <v>42</v>
      </c>
      <c r="B10" s="46">
        <v>0.06</v>
      </c>
      <c r="C10" s="47">
        <f t="shared" si="0"/>
        <v>12561.249599999999</v>
      </c>
      <c r="D10" s="48"/>
      <c r="E10" s="49"/>
      <c r="F10" s="50"/>
      <c r="G10" s="58"/>
      <c r="H10" s="51" t="s">
        <v>37</v>
      </c>
      <c r="I10" s="50">
        <v>12561</v>
      </c>
      <c r="J10" s="62">
        <v>7099</v>
      </c>
      <c r="K10" s="52">
        <f t="shared" si="1"/>
        <v>12561</v>
      </c>
      <c r="L10" s="58">
        <f t="shared" si="2"/>
        <v>7099</v>
      </c>
    </row>
    <row r="11" spans="1:12" s="53" customFormat="1" ht="121.5" customHeight="1" x14ac:dyDescent="0.2">
      <c r="A11" s="45" t="s">
        <v>43</v>
      </c>
      <c r="B11" s="46">
        <v>3.08</v>
      </c>
      <c r="C11" s="47">
        <f t="shared" si="0"/>
        <v>644810.81279999996</v>
      </c>
      <c r="D11" s="48"/>
      <c r="E11" s="49" t="s">
        <v>19</v>
      </c>
      <c r="F11" s="50">
        <v>293130.0458985524</v>
      </c>
      <c r="G11" s="58">
        <v>290797</v>
      </c>
      <c r="H11" s="51" t="s">
        <v>2</v>
      </c>
      <c r="I11" s="50">
        <v>351681</v>
      </c>
      <c r="J11" s="62">
        <v>424447</v>
      </c>
      <c r="K11" s="52">
        <f t="shared" si="1"/>
        <v>644811.0458985524</v>
      </c>
      <c r="L11" s="58">
        <f t="shared" si="2"/>
        <v>715244</v>
      </c>
    </row>
    <row r="12" spans="1:12" s="53" customFormat="1" ht="132" customHeight="1" x14ac:dyDescent="0.2">
      <c r="A12" s="45" t="s">
        <v>44</v>
      </c>
      <c r="B12" s="46">
        <v>2.39</v>
      </c>
      <c r="C12" s="47">
        <f t="shared" si="0"/>
        <v>500356.44240000006</v>
      </c>
      <c r="D12" s="48"/>
      <c r="E12" s="49" t="s">
        <v>15</v>
      </c>
      <c r="F12" s="50">
        <v>310220</v>
      </c>
      <c r="G12" s="58">
        <v>287573</v>
      </c>
      <c r="H12" s="51" t="s">
        <v>1</v>
      </c>
      <c r="I12" s="50">
        <v>190136</v>
      </c>
      <c r="J12" s="62">
        <v>263504</v>
      </c>
      <c r="K12" s="52">
        <f t="shared" si="1"/>
        <v>500356</v>
      </c>
      <c r="L12" s="58">
        <f t="shared" si="2"/>
        <v>551077</v>
      </c>
    </row>
    <row r="13" spans="1:12" s="53" customFormat="1" ht="109.5" customHeight="1" x14ac:dyDescent="0.2">
      <c r="A13" s="45" t="s">
        <v>50</v>
      </c>
      <c r="B13" s="46">
        <v>1.1000000000000001</v>
      </c>
      <c r="C13" s="47">
        <f t="shared" si="0"/>
        <v>230289.57600000003</v>
      </c>
      <c r="D13" s="48"/>
      <c r="E13" s="49" t="s">
        <v>20</v>
      </c>
      <c r="F13" s="50">
        <v>155110.18006355184</v>
      </c>
      <c r="G13" s="58">
        <v>165038</v>
      </c>
      <c r="H13" s="51" t="s">
        <v>38</v>
      </c>
      <c r="I13" s="50">
        <v>75179</v>
      </c>
      <c r="J13" s="62">
        <v>36104.519999999997</v>
      </c>
      <c r="K13" s="52">
        <f t="shared" si="1"/>
        <v>230289.18006355184</v>
      </c>
      <c r="L13" s="58">
        <f t="shared" si="2"/>
        <v>201142.52</v>
      </c>
    </row>
    <row r="14" spans="1:12" s="53" customFormat="1" ht="91.5" customHeight="1" x14ac:dyDescent="0.2">
      <c r="A14" s="45" t="s">
        <v>45</v>
      </c>
      <c r="B14" s="46">
        <v>2.6</v>
      </c>
      <c r="C14" s="47">
        <f t="shared" si="0"/>
        <v>544320.81599999999</v>
      </c>
      <c r="D14" s="48"/>
      <c r="E14" s="49" t="s">
        <v>77</v>
      </c>
      <c r="F14" s="50">
        <v>29083.158761915969</v>
      </c>
      <c r="G14" s="58">
        <v>29088</v>
      </c>
      <c r="H14" s="51" t="s">
        <v>48</v>
      </c>
      <c r="I14" s="50">
        <v>515238</v>
      </c>
      <c r="J14" s="62">
        <v>413390</v>
      </c>
      <c r="K14" s="52">
        <f t="shared" si="1"/>
        <v>544321.15876191598</v>
      </c>
      <c r="L14" s="58">
        <f t="shared" si="2"/>
        <v>442478</v>
      </c>
    </row>
    <row r="15" spans="1:12" s="53" customFormat="1" ht="91.5" customHeight="1" x14ac:dyDescent="0.2">
      <c r="A15" s="45" t="s">
        <v>78</v>
      </c>
      <c r="B15" s="46">
        <v>0.3</v>
      </c>
      <c r="C15" s="47">
        <f t="shared" si="0"/>
        <v>62806.248000000007</v>
      </c>
      <c r="D15" s="48"/>
      <c r="E15" s="49"/>
      <c r="F15" s="50"/>
      <c r="G15" s="58"/>
      <c r="H15" s="51"/>
      <c r="I15" s="50">
        <v>62806</v>
      </c>
      <c r="J15" s="62">
        <v>25410</v>
      </c>
      <c r="K15" s="52">
        <f t="shared" si="1"/>
        <v>62806</v>
      </c>
      <c r="L15" s="58">
        <f t="shared" si="2"/>
        <v>25410</v>
      </c>
    </row>
    <row r="16" spans="1:12" s="53" customFormat="1" ht="159.75" customHeight="1" x14ac:dyDescent="0.2">
      <c r="A16" s="45" t="s">
        <v>12</v>
      </c>
      <c r="B16" s="46">
        <v>4</v>
      </c>
      <c r="C16" s="47">
        <f t="shared" si="0"/>
        <v>837416.64</v>
      </c>
      <c r="D16" s="48"/>
      <c r="E16" s="30" t="s">
        <v>68</v>
      </c>
      <c r="F16" s="50">
        <v>804634</v>
      </c>
      <c r="G16" s="58">
        <v>797397</v>
      </c>
      <c r="H16" s="51" t="s">
        <v>39</v>
      </c>
      <c r="I16" s="50">
        <v>32783</v>
      </c>
      <c r="J16" s="62">
        <v>36742</v>
      </c>
      <c r="K16" s="52">
        <f t="shared" si="1"/>
        <v>837417</v>
      </c>
      <c r="L16" s="58">
        <f t="shared" si="2"/>
        <v>834139</v>
      </c>
    </row>
    <row r="17" spans="1:12" s="53" customFormat="1" ht="209.25" customHeight="1" x14ac:dyDescent="0.2">
      <c r="A17" s="45" t="s">
        <v>51</v>
      </c>
      <c r="B17" s="46">
        <v>2.25</v>
      </c>
      <c r="C17" s="47">
        <f t="shared" si="0"/>
        <v>471046.86</v>
      </c>
      <c r="D17" s="48"/>
      <c r="E17" s="49"/>
      <c r="F17" s="50"/>
      <c r="G17" s="58"/>
      <c r="H17" s="51" t="s">
        <v>10</v>
      </c>
      <c r="I17" s="50">
        <v>471047</v>
      </c>
      <c r="J17" s="62">
        <v>403471</v>
      </c>
      <c r="K17" s="52">
        <f t="shared" si="1"/>
        <v>471047</v>
      </c>
      <c r="L17" s="58">
        <f t="shared" si="2"/>
        <v>403471</v>
      </c>
    </row>
    <row r="18" spans="1:12" s="53" customFormat="1" ht="162.75" customHeight="1" x14ac:dyDescent="0.2">
      <c r="A18" s="45" t="s">
        <v>46</v>
      </c>
      <c r="B18" s="46">
        <v>0.38</v>
      </c>
      <c r="C18" s="47">
        <f t="shared" si="0"/>
        <v>79554.580800000011</v>
      </c>
      <c r="D18" s="48"/>
      <c r="E18" s="49" t="s">
        <v>30</v>
      </c>
      <c r="F18" s="50">
        <v>67861</v>
      </c>
      <c r="G18" s="58">
        <v>62855</v>
      </c>
      <c r="H18" s="51" t="s">
        <v>0</v>
      </c>
      <c r="I18" s="50">
        <v>11694</v>
      </c>
      <c r="J18" s="62">
        <v>0</v>
      </c>
      <c r="K18" s="52">
        <f t="shared" si="1"/>
        <v>79555</v>
      </c>
      <c r="L18" s="58">
        <f t="shared" si="2"/>
        <v>62855</v>
      </c>
    </row>
    <row r="19" spans="1:12" s="53" customFormat="1" ht="93.75" customHeight="1" x14ac:dyDescent="0.2">
      <c r="A19" s="45" t="s">
        <v>6</v>
      </c>
      <c r="B19" s="46">
        <v>0.28000000000000003</v>
      </c>
      <c r="C19" s="47">
        <f t="shared" si="0"/>
        <v>58619.164799999999</v>
      </c>
      <c r="D19" s="48"/>
      <c r="E19" s="49" t="s">
        <v>54</v>
      </c>
      <c r="F19" s="50">
        <v>29083</v>
      </c>
      <c r="G19" s="58"/>
      <c r="H19" s="51"/>
      <c r="I19" s="50">
        <v>29536</v>
      </c>
      <c r="J19" s="62">
        <v>29675</v>
      </c>
      <c r="K19" s="52">
        <f t="shared" si="1"/>
        <v>58619</v>
      </c>
      <c r="L19" s="58">
        <f t="shared" si="2"/>
        <v>29675</v>
      </c>
    </row>
    <row r="20" spans="1:12" s="53" customFormat="1" ht="108" customHeight="1" x14ac:dyDescent="0.2">
      <c r="A20" s="45" t="s">
        <v>52</v>
      </c>
      <c r="B20" s="46">
        <v>1.39</v>
      </c>
      <c r="C20" s="47">
        <f t="shared" si="0"/>
        <v>291002.28239999997</v>
      </c>
      <c r="D20" s="48"/>
      <c r="E20" s="49"/>
      <c r="F20" s="50"/>
      <c r="G20" s="58"/>
      <c r="H20" s="51" t="s">
        <v>5</v>
      </c>
      <c r="I20" s="50">
        <v>291002.28239999997</v>
      </c>
      <c r="J20" s="62">
        <v>309079</v>
      </c>
      <c r="K20" s="52">
        <f t="shared" si="1"/>
        <v>291002.28239999997</v>
      </c>
      <c r="L20" s="58">
        <f t="shared" si="2"/>
        <v>309079</v>
      </c>
    </row>
    <row r="21" spans="1:12" s="53" customFormat="1" ht="108" customHeight="1" x14ac:dyDescent="0.2">
      <c r="A21" s="116" t="s">
        <v>13</v>
      </c>
      <c r="B21" s="117">
        <f>SUM(B7:B20)</f>
        <v>22.94</v>
      </c>
      <c r="C21" s="50">
        <f>SUM(C7:C20)</f>
        <v>4802584.4304000009</v>
      </c>
      <c r="D21" s="50">
        <f t="shared" ref="D21:L21" si="3">SUM(D7:D20)</f>
        <v>0</v>
      </c>
      <c r="E21" s="50">
        <f t="shared" si="3"/>
        <v>0</v>
      </c>
      <c r="F21" s="50">
        <f t="shared" si="3"/>
        <v>2542227.2424385073</v>
      </c>
      <c r="G21" s="50">
        <f t="shared" si="3"/>
        <v>2474544</v>
      </c>
      <c r="H21" s="50">
        <f t="shared" si="3"/>
        <v>0</v>
      </c>
      <c r="I21" s="50">
        <f t="shared" si="3"/>
        <v>2260357.2823999999</v>
      </c>
      <c r="J21" s="50">
        <f t="shared" si="3"/>
        <v>2230980.52</v>
      </c>
      <c r="K21" s="50">
        <f t="shared" si="3"/>
        <v>4802584.5248385072</v>
      </c>
      <c r="L21" s="50">
        <f t="shared" si="3"/>
        <v>4705524.5199999996</v>
      </c>
    </row>
    <row r="22" spans="1:12" s="41" customFormat="1" ht="1.5" customHeight="1" x14ac:dyDescent="0.35">
      <c r="A22" s="54" t="s">
        <v>9</v>
      </c>
      <c r="B22" s="38"/>
      <c r="C22" s="38"/>
      <c r="D22" s="40"/>
      <c r="E22" s="38"/>
      <c r="F22" s="38"/>
      <c r="G22" s="59"/>
      <c r="H22" s="42"/>
      <c r="I22" s="38"/>
      <c r="J22" s="59"/>
      <c r="K22" s="38"/>
      <c r="L22" s="59"/>
    </row>
    <row r="23" spans="1:12" x14ac:dyDescent="0.4">
      <c r="F23" s="55"/>
      <c r="G23" s="60"/>
    </row>
  </sheetData>
  <mergeCells count="11">
    <mergeCell ref="L5:L6"/>
    <mergeCell ref="E3:H3"/>
    <mergeCell ref="C4:C6"/>
    <mergeCell ref="A4:A6"/>
    <mergeCell ref="E5:F5"/>
    <mergeCell ref="K5:K6"/>
    <mergeCell ref="H5:I5"/>
    <mergeCell ref="B4:B6"/>
    <mergeCell ref="E4:L4"/>
    <mergeCell ref="G5:G6"/>
    <mergeCell ref="D4:D6"/>
  </mergeCells>
  <phoneticPr fontId="0" type="noConversion"/>
  <pageMargins left="0.15748031496062992" right="0.17" top="0.2" bottom="0.15748031496062992" header="0.17" footer="0.15748031496062992"/>
  <pageSetup paperSize="9" scale="27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19"/>
  <sheetViews>
    <sheetView workbookViewId="0">
      <pane xSplit="1" ySplit="4" topLeftCell="B13" activePane="bottomRight" state="frozen"/>
      <selection pane="topRight" activeCell="B1" sqref="B1"/>
      <selection pane="bottomLeft" activeCell="A5" sqref="A5"/>
      <selection pane="bottomRight" activeCell="G3" sqref="G3"/>
    </sheetView>
  </sheetViews>
  <sheetFormatPr defaultRowHeight="12.75" x14ac:dyDescent="0.2"/>
  <cols>
    <col min="1" max="1" width="43.5703125" style="5" customWidth="1"/>
    <col min="2" max="2" width="10.42578125" style="17" customWidth="1"/>
    <col min="3" max="6" width="18.140625" style="1" customWidth="1"/>
    <col min="7" max="7" width="23" style="29" customWidth="1"/>
    <col min="8" max="8" width="21.42578125" style="2" customWidth="1"/>
    <col min="9" max="16384" width="9.140625" style="2"/>
  </cols>
  <sheetData>
    <row r="1" spans="1:9" s="6" customFormat="1" ht="29.25" customHeight="1" x14ac:dyDescent="0.2">
      <c r="B1" s="12"/>
      <c r="C1" s="106" t="s">
        <v>56</v>
      </c>
      <c r="D1" s="107"/>
      <c r="E1" s="107"/>
      <c r="F1" s="107"/>
      <c r="G1" s="107"/>
    </row>
    <row r="2" spans="1:9" s="6" customFormat="1" ht="39.75" customHeight="1" x14ac:dyDescent="0.2">
      <c r="A2" s="108" t="s">
        <v>79</v>
      </c>
      <c r="B2" s="108"/>
      <c r="C2" s="109"/>
      <c r="D2" s="109"/>
      <c r="E2" s="109"/>
      <c r="F2" s="109"/>
      <c r="G2" s="109"/>
      <c r="H2" s="109"/>
    </row>
    <row r="3" spans="1:9" s="3" customFormat="1" ht="77.25" customHeight="1" x14ac:dyDescent="0.2">
      <c r="A3" s="9" t="s">
        <v>21</v>
      </c>
      <c r="B3" s="13" t="s">
        <v>60</v>
      </c>
      <c r="C3" s="9" t="s">
        <v>22</v>
      </c>
      <c r="D3" s="9" t="s">
        <v>23</v>
      </c>
      <c r="E3" s="9" t="s">
        <v>24</v>
      </c>
      <c r="F3" s="9" t="s">
        <v>25</v>
      </c>
      <c r="G3" s="25" t="s">
        <v>67</v>
      </c>
      <c r="H3" s="9" t="s">
        <v>57</v>
      </c>
    </row>
    <row r="4" spans="1:9" s="3" customFormat="1" ht="13.5" customHeight="1" x14ac:dyDescent="0.2">
      <c r="A4" s="7">
        <v>1</v>
      </c>
      <c r="B4" s="14"/>
      <c r="C4" s="7">
        <v>2</v>
      </c>
      <c r="D4" s="7">
        <v>3</v>
      </c>
      <c r="E4" s="7">
        <v>4</v>
      </c>
      <c r="F4" s="7">
        <v>5</v>
      </c>
      <c r="G4" s="26">
        <v>6</v>
      </c>
      <c r="H4" s="7">
        <v>7</v>
      </c>
    </row>
    <row r="5" spans="1:9" s="4" customFormat="1" ht="31.5" customHeight="1" x14ac:dyDescent="0.3">
      <c r="A5" s="8" t="s">
        <v>26</v>
      </c>
      <c r="B5" s="15">
        <v>1</v>
      </c>
      <c r="C5" s="20">
        <f t="shared" ref="C5:C17" si="0">(D5*100)/87</f>
        <v>22988.505747126437</v>
      </c>
      <c r="D5" s="20">
        <v>20000</v>
      </c>
      <c r="E5" s="20">
        <f>(C5/29.3)*28</f>
        <v>21968.537915342669</v>
      </c>
      <c r="F5" s="20">
        <f t="shared" ref="F5:F17" si="1">(C5*12)+E5</f>
        <v>297830.60688085988</v>
      </c>
      <c r="G5" s="27">
        <f>F5+(F5*30.2)/100</f>
        <v>387775.45015887957</v>
      </c>
      <c r="H5" s="22">
        <f>G5/12</f>
        <v>32314.620846573296</v>
      </c>
    </row>
    <row r="6" spans="1:9" s="4" customFormat="1" ht="31.5" customHeight="1" x14ac:dyDescent="0.3">
      <c r="A6" s="8" t="s">
        <v>27</v>
      </c>
      <c r="B6" s="15">
        <v>1</v>
      </c>
      <c r="C6" s="20">
        <f t="shared" si="0"/>
        <v>17241.379310344826</v>
      </c>
      <c r="D6" s="20">
        <v>15000</v>
      </c>
      <c r="E6" s="20">
        <f>(C6/29.3)*31</f>
        <v>18241.73237613275</v>
      </c>
      <c r="F6" s="20">
        <f t="shared" si="1"/>
        <v>225138.28410027066</v>
      </c>
      <c r="G6" s="27">
        <f t="shared" ref="G6:G18" si="2">F6+(F6*30.2)/100</f>
        <v>293130.0458985524</v>
      </c>
      <c r="H6" s="22">
        <f t="shared" ref="H6:H13" si="3">G6/12</f>
        <v>24427.503824879368</v>
      </c>
    </row>
    <row r="7" spans="1:9" s="4" customFormat="1" ht="31.5" customHeight="1" x14ac:dyDescent="0.3">
      <c r="A7" s="8" t="s">
        <v>28</v>
      </c>
      <c r="B7" s="15">
        <v>0.25</v>
      </c>
      <c r="C7" s="20">
        <f t="shared" si="0"/>
        <v>5747.1264367816093</v>
      </c>
      <c r="D7" s="20">
        <v>5000</v>
      </c>
      <c r="E7" s="20">
        <f>(C7/29.3)*28</f>
        <v>5492.1344788356673</v>
      </c>
      <c r="F7" s="20">
        <f t="shared" si="1"/>
        <v>74457.65172021497</v>
      </c>
      <c r="G7" s="27">
        <f t="shared" si="2"/>
        <v>96943.862539719892</v>
      </c>
      <c r="H7" s="22">
        <f t="shared" si="3"/>
        <v>8078.655211643324</v>
      </c>
    </row>
    <row r="8" spans="1:9" s="4" customFormat="1" ht="41.25" customHeight="1" x14ac:dyDescent="0.3">
      <c r="A8" s="8" t="s">
        <v>40</v>
      </c>
      <c r="B8" s="15">
        <v>0.5</v>
      </c>
      <c r="C8" s="20">
        <f t="shared" si="0"/>
        <v>13793.103448275862</v>
      </c>
      <c r="D8" s="20">
        <v>12000</v>
      </c>
      <c r="E8" s="20">
        <f t="shared" ref="E8:E17" si="4">(C8/29.3)*28</f>
        <v>13181.122749205602</v>
      </c>
      <c r="F8" s="20">
        <f t="shared" si="1"/>
        <v>178698.36412851594</v>
      </c>
      <c r="G8" s="27">
        <f t="shared" si="2"/>
        <v>232665.27009532775</v>
      </c>
      <c r="H8" s="22">
        <f t="shared" si="3"/>
        <v>19388.772507943981</v>
      </c>
    </row>
    <row r="9" spans="1:9" s="4" customFormat="1" ht="42" customHeight="1" x14ac:dyDescent="0.3">
      <c r="A9" s="8" t="s">
        <v>49</v>
      </c>
      <c r="B9" s="15">
        <v>0.25</v>
      </c>
      <c r="C9" s="20">
        <f t="shared" si="0"/>
        <v>5172.4137931034484</v>
      </c>
      <c r="D9" s="20">
        <v>4500</v>
      </c>
      <c r="E9" s="20">
        <f t="shared" si="4"/>
        <v>4942.9210309521004</v>
      </c>
      <c r="F9" s="20">
        <f t="shared" si="1"/>
        <v>67011.886548193477</v>
      </c>
      <c r="G9" s="27">
        <f t="shared" si="2"/>
        <v>87249.476285747907</v>
      </c>
      <c r="H9" s="22">
        <f t="shared" si="3"/>
        <v>7270.7896904789923</v>
      </c>
    </row>
    <row r="10" spans="1:9" s="4" customFormat="1" ht="29.25" customHeight="1" x14ac:dyDescent="0.3">
      <c r="A10" s="8" t="s">
        <v>15</v>
      </c>
      <c r="B10" s="15">
        <v>1</v>
      </c>
      <c r="C10" s="20">
        <f t="shared" si="0"/>
        <v>18390.80459770115</v>
      </c>
      <c r="D10" s="20">
        <v>16000</v>
      </c>
      <c r="E10" s="20">
        <f t="shared" si="4"/>
        <v>17574.830332274134</v>
      </c>
      <c r="F10" s="20">
        <f t="shared" si="1"/>
        <v>238264.48550468794</v>
      </c>
      <c r="G10" s="27">
        <f t="shared" si="2"/>
        <v>310220.36012710369</v>
      </c>
      <c r="H10" s="22">
        <f t="shared" si="3"/>
        <v>25851.696677258642</v>
      </c>
    </row>
    <row r="11" spans="1:9" s="11" customFormat="1" ht="34.5" customHeight="1" x14ac:dyDescent="0.3">
      <c r="A11" s="10" t="s">
        <v>7</v>
      </c>
      <c r="B11" s="16">
        <v>1</v>
      </c>
      <c r="C11" s="23">
        <f t="shared" si="0"/>
        <v>18390.80459770115</v>
      </c>
      <c r="D11" s="23">
        <v>16000</v>
      </c>
      <c r="E11" s="23">
        <f>((C11/29.3)*28)/12*6</f>
        <v>8787.415166137067</v>
      </c>
      <c r="F11" s="23">
        <f>(C11*6)+E11</f>
        <v>119132.24275234397</v>
      </c>
      <c r="G11" s="27">
        <f t="shared" si="2"/>
        <v>155110.18006355184</v>
      </c>
      <c r="H11" s="24">
        <f>G11/7</f>
        <v>22158.597151935977</v>
      </c>
      <c r="I11" s="11" t="s">
        <v>58</v>
      </c>
    </row>
    <row r="12" spans="1:9" s="11" customFormat="1" ht="42.75" customHeight="1" x14ac:dyDescent="0.3">
      <c r="A12" s="10" t="s">
        <v>8</v>
      </c>
      <c r="B12" s="16">
        <v>1</v>
      </c>
      <c r="C12" s="23">
        <f t="shared" si="0"/>
        <v>20689.655172413793</v>
      </c>
      <c r="D12" s="23">
        <v>18000</v>
      </c>
      <c r="E12" s="23">
        <f>((C12/29.3)*28)/12*6</f>
        <v>9885.8420619042008</v>
      </c>
      <c r="F12" s="23">
        <f>(C12*6)+E12</f>
        <v>134023.77309638695</v>
      </c>
      <c r="G12" s="27">
        <f t="shared" si="2"/>
        <v>174498.95257149581</v>
      </c>
      <c r="H12" s="24">
        <f>G12/5</f>
        <v>34899.790514299166</v>
      </c>
      <c r="I12" s="11" t="s">
        <v>59</v>
      </c>
    </row>
    <row r="13" spans="1:9" s="4" customFormat="1" ht="39" customHeight="1" x14ac:dyDescent="0.3">
      <c r="A13" s="8" t="s">
        <v>41</v>
      </c>
      <c r="B13" s="15">
        <v>1</v>
      </c>
      <c r="C13" s="20">
        <f t="shared" si="0"/>
        <v>11494.252873563219</v>
      </c>
      <c r="D13" s="20">
        <v>10000</v>
      </c>
      <c r="E13" s="20">
        <f t="shared" si="4"/>
        <v>10984.268957671335</v>
      </c>
      <c r="F13" s="20">
        <f t="shared" si="1"/>
        <v>148915.30344042994</v>
      </c>
      <c r="G13" s="27">
        <f t="shared" si="2"/>
        <v>193887.72507943978</v>
      </c>
      <c r="H13" s="22">
        <f t="shared" si="3"/>
        <v>16157.310423286648</v>
      </c>
    </row>
    <row r="14" spans="1:9" s="4" customFormat="1" ht="27" customHeight="1" x14ac:dyDescent="0.3">
      <c r="A14" s="8" t="s">
        <v>29</v>
      </c>
      <c r="B14" s="15">
        <v>0.5</v>
      </c>
      <c r="C14" s="20">
        <f t="shared" si="0"/>
        <v>9195.4022988505749</v>
      </c>
      <c r="D14" s="20">
        <v>8000</v>
      </c>
      <c r="E14" s="20">
        <f t="shared" si="4"/>
        <v>8787.415166137067</v>
      </c>
      <c r="F14" s="20">
        <f t="shared" si="1"/>
        <v>119132.24275234397</v>
      </c>
      <c r="G14" s="27">
        <f t="shared" si="2"/>
        <v>155110.18006355184</v>
      </c>
      <c r="H14" s="22">
        <f>G14/12</f>
        <v>12925.848338629321</v>
      </c>
    </row>
    <row r="15" spans="1:9" s="4" customFormat="1" ht="27" customHeight="1" x14ac:dyDescent="0.3">
      <c r="A15" s="8" t="s">
        <v>55</v>
      </c>
      <c r="B15" s="15">
        <v>0.25</v>
      </c>
      <c r="C15" s="20">
        <f>(D15*100)/87</f>
        <v>1724.1379310344828</v>
      </c>
      <c r="D15" s="20">
        <v>1500</v>
      </c>
      <c r="E15" s="20">
        <f>(C15/29.3)*28</f>
        <v>1647.6403436507003</v>
      </c>
      <c r="F15" s="20">
        <f>(C15*12)+E15</f>
        <v>22337.295516064492</v>
      </c>
      <c r="G15" s="27">
        <f t="shared" si="2"/>
        <v>29083.158761915969</v>
      </c>
      <c r="H15" s="22">
        <f>G15/12</f>
        <v>2423.5965634929976</v>
      </c>
    </row>
    <row r="16" spans="1:9" s="4" customFormat="1" ht="27" customHeight="1" x14ac:dyDescent="0.3">
      <c r="A16" s="8" t="s">
        <v>30</v>
      </c>
      <c r="B16" s="15">
        <v>0.25</v>
      </c>
      <c r="C16" s="20">
        <f t="shared" si="0"/>
        <v>4022.9885057471265</v>
      </c>
      <c r="D16" s="20">
        <v>3500</v>
      </c>
      <c r="E16" s="20">
        <f t="shared" si="4"/>
        <v>3844.4941351849675</v>
      </c>
      <c r="F16" s="20">
        <f t="shared" si="1"/>
        <v>52120.356204150492</v>
      </c>
      <c r="G16" s="27">
        <f t="shared" si="2"/>
        <v>67860.703777803938</v>
      </c>
      <c r="H16" s="22">
        <f>G16/12</f>
        <v>5655.0586481503278</v>
      </c>
    </row>
    <row r="17" spans="1:8" s="4" customFormat="1" ht="27" customHeight="1" x14ac:dyDescent="0.3">
      <c r="A17" s="8" t="s">
        <v>16</v>
      </c>
      <c r="B17" s="15">
        <v>1</v>
      </c>
      <c r="C17" s="20">
        <f t="shared" si="0"/>
        <v>19540.22988505747</v>
      </c>
      <c r="D17" s="20">
        <v>17000</v>
      </c>
      <c r="E17" s="20">
        <f t="shared" si="4"/>
        <v>18673.257228041268</v>
      </c>
      <c r="F17" s="20">
        <f t="shared" si="1"/>
        <v>253156.01584873089</v>
      </c>
      <c r="G17" s="27">
        <f t="shared" si="2"/>
        <v>329609.1326350476</v>
      </c>
      <c r="H17" s="22">
        <f>G17/12</f>
        <v>27467.4277195873</v>
      </c>
    </row>
    <row r="18" spans="1:8" s="4" customFormat="1" ht="27" customHeight="1" x14ac:dyDescent="0.3">
      <c r="A18" s="8" t="s">
        <v>66</v>
      </c>
      <c r="B18" s="15">
        <v>0.25</v>
      </c>
      <c r="C18" s="20">
        <f>(D18*100)/87</f>
        <v>1724.1379310344828</v>
      </c>
      <c r="D18" s="20">
        <v>1500</v>
      </c>
      <c r="E18" s="20">
        <f>(C18/29.3)*28</f>
        <v>1647.6403436507003</v>
      </c>
      <c r="F18" s="20">
        <f>(C18*12)+E18</f>
        <v>22337.295516064492</v>
      </c>
      <c r="G18" s="27">
        <f t="shared" si="2"/>
        <v>29083.158761915969</v>
      </c>
      <c r="H18" s="22">
        <f>G18/12</f>
        <v>2423.5965634929976</v>
      </c>
    </row>
    <row r="19" spans="1:8" s="21" customFormat="1" ht="27" customHeight="1" x14ac:dyDescent="0.3">
      <c r="A19" s="18" t="s">
        <v>31</v>
      </c>
      <c r="B19" s="19">
        <f t="shared" ref="B19:G19" si="5">SUM(B5:B18)</f>
        <v>9.25</v>
      </c>
      <c r="C19" s="19">
        <f t="shared" si="5"/>
        <v>170114.94252873567</v>
      </c>
      <c r="D19" s="19">
        <f t="shared" si="5"/>
        <v>148000</v>
      </c>
      <c r="E19" s="19">
        <f t="shared" si="5"/>
        <v>145659.25228512022</v>
      </c>
      <c r="F19" s="19">
        <f t="shared" si="5"/>
        <v>1952555.8040092578</v>
      </c>
      <c r="G19" s="28">
        <f t="shared" si="5"/>
        <v>2542227.6568200537</v>
      </c>
      <c r="H19" s="20"/>
    </row>
  </sheetData>
  <mergeCells count="2">
    <mergeCell ref="C1:G1"/>
    <mergeCell ref="A2:H2"/>
  </mergeCells>
  <phoneticPr fontId="2" type="noConversion"/>
  <pageMargins left="0.19" right="0.17" top="0.17" bottom="0.17" header="0.17" footer="0.17"/>
  <pageSetup paperSize="9" scale="7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U124"/>
  <sheetViews>
    <sheetView topLeftCell="A2" zoomScale="50" zoomScaleNormal="50" workbookViewId="0">
      <pane xSplit="3" ySplit="4" topLeftCell="D30" activePane="bottomRight" state="frozen"/>
      <selection activeCell="A2" sqref="A2"/>
      <selection pane="topRight" activeCell="D2" sqref="D2"/>
      <selection pane="bottomLeft" activeCell="A8" sqref="A8"/>
      <selection pane="bottomRight" activeCell="C32" sqref="C32:G32"/>
    </sheetView>
  </sheetViews>
  <sheetFormatPr defaultRowHeight="26.25" x14ac:dyDescent="0.4"/>
  <cols>
    <col min="1" max="1" width="0.85546875" style="66" customWidth="1"/>
    <col min="2" max="2" width="50.140625" style="72" customWidth="1"/>
    <col min="3" max="3" width="116.5703125" style="66" customWidth="1"/>
    <col min="4" max="4" width="27.85546875" style="73" customWidth="1"/>
    <col min="5" max="5" width="19.85546875" style="66" hidden="1" customWidth="1"/>
    <col min="6" max="6" width="22.140625" style="66" hidden="1" customWidth="1"/>
    <col min="7" max="7" width="24.42578125" style="66" customWidth="1"/>
    <col min="8" max="255" width="9.140625" style="66" customWidth="1"/>
    <col min="256" max="1023" width="9.140625" style="67" customWidth="1"/>
    <col min="1024" max="16384" width="9.140625" style="67"/>
  </cols>
  <sheetData>
    <row r="1" spans="2:7" s="64" customFormat="1" x14ac:dyDescent="0.2">
      <c r="D1" s="65"/>
    </row>
    <row r="2" spans="2:7" s="64" customFormat="1" x14ac:dyDescent="0.2">
      <c r="D2" s="65"/>
    </row>
    <row r="3" spans="2:7" s="64" customFormat="1" ht="20.25" customHeight="1" x14ac:dyDescent="0.2">
      <c r="B3" s="112" t="s">
        <v>80</v>
      </c>
      <c r="C3" s="112"/>
      <c r="D3" s="65"/>
    </row>
    <row r="4" spans="2:7" s="64" customFormat="1" x14ac:dyDescent="0.2">
      <c r="D4" s="65"/>
    </row>
    <row r="5" spans="2:7" s="64" customFormat="1" ht="105" x14ac:dyDescent="0.2">
      <c r="B5" s="75" t="s">
        <v>35</v>
      </c>
      <c r="C5" s="75" t="s">
        <v>33</v>
      </c>
      <c r="D5" s="76" t="s">
        <v>100</v>
      </c>
      <c r="E5" s="76" t="s">
        <v>63</v>
      </c>
      <c r="F5" s="76" t="s">
        <v>63</v>
      </c>
      <c r="G5" s="76" t="s">
        <v>63</v>
      </c>
    </row>
    <row r="6" spans="2:7" s="67" customFormat="1" ht="54.75" customHeight="1" x14ac:dyDescent="0.4">
      <c r="B6" s="110" t="str">
        <f>'[1]фин план'!A11</f>
        <v>тех. обслуживание и ремонт жилого здания</v>
      </c>
      <c r="C6" s="68" t="s">
        <v>81</v>
      </c>
      <c r="D6" s="69">
        <v>200000</v>
      </c>
      <c r="E6" s="77"/>
      <c r="F6" s="77"/>
      <c r="G6" s="78">
        <v>148906</v>
      </c>
    </row>
    <row r="7" spans="2:7" s="67" customFormat="1" ht="54.75" customHeight="1" x14ac:dyDescent="0.4">
      <c r="B7" s="111"/>
      <c r="C7" s="68" t="s">
        <v>82</v>
      </c>
      <c r="D7" s="69">
        <v>24000</v>
      </c>
      <c r="E7" s="77"/>
      <c r="F7" s="77"/>
      <c r="G7" s="78">
        <v>151825</v>
      </c>
    </row>
    <row r="8" spans="2:7" s="67" customFormat="1" ht="54.75" customHeight="1" x14ac:dyDescent="0.4">
      <c r="B8" s="111"/>
      <c r="C8" s="68" t="s">
        <v>83</v>
      </c>
      <c r="D8" s="69">
        <v>60000</v>
      </c>
      <c r="E8" s="77"/>
      <c r="F8" s="77"/>
      <c r="G8" s="78">
        <v>59704</v>
      </c>
    </row>
    <row r="9" spans="2:7" s="67" customFormat="1" ht="54.75" customHeight="1" x14ac:dyDescent="0.4">
      <c r="B9" s="111"/>
      <c r="C9" s="68" t="s">
        <v>101</v>
      </c>
      <c r="D9" s="69">
        <v>25000</v>
      </c>
      <c r="E9" s="77"/>
      <c r="F9" s="77"/>
      <c r="G9" s="78">
        <v>39000</v>
      </c>
    </row>
    <row r="10" spans="2:7" s="67" customFormat="1" ht="54.75" customHeight="1" x14ac:dyDescent="0.4">
      <c r="B10" s="111"/>
      <c r="C10" s="79" t="s">
        <v>13</v>
      </c>
      <c r="D10" s="80">
        <f>SUM(D6:D9)</f>
        <v>309000</v>
      </c>
      <c r="E10" s="80">
        <f t="shared" ref="E10:G10" si="0">SUM(E6:E9)</f>
        <v>0</v>
      </c>
      <c r="F10" s="80">
        <f t="shared" si="0"/>
        <v>0</v>
      </c>
      <c r="G10" s="80">
        <f t="shared" si="0"/>
        <v>399435</v>
      </c>
    </row>
    <row r="11" spans="2:7" s="67" customFormat="1" ht="105.75" customHeight="1" x14ac:dyDescent="0.4">
      <c r="B11" s="113" t="str">
        <f>'[1]фин план'!A12</f>
        <v>тех. обслуживание и ремонт систем водоснабжения и канализования</v>
      </c>
      <c r="C11" s="68" t="s">
        <v>85</v>
      </c>
      <c r="D11" s="69">
        <v>60000</v>
      </c>
      <c r="E11" s="77"/>
      <c r="F11" s="77"/>
      <c r="G11" s="78">
        <v>21633</v>
      </c>
    </row>
    <row r="12" spans="2:7" s="67" customFormat="1" ht="54.75" customHeight="1" x14ac:dyDescent="0.4">
      <c r="B12" s="113"/>
      <c r="C12" s="68" t="s">
        <v>86</v>
      </c>
      <c r="D12" s="69">
        <v>45000</v>
      </c>
      <c r="E12" s="77"/>
      <c r="F12" s="77"/>
      <c r="G12" s="78">
        <v>43140</v>
      </c>
    </row>
    <row r="13" spans="2:7" s="67" customFormat="1" ht="54.75" customHeight="1" x14ac:dyDescent="0.4">
      <c r="B13" s="113"/>
      <c r="C13" s="68" t="s">
        <v>87</v>
      </c>
      <c r="D13" s="69">
        <v>15000</v>
      </c>
      <c r="E13" s="77"/>
      <c r="F13" s="77"/>
      <c r="G13" s="78">
        <v>16500</v>
      </c>
    </row>
    <row r="14" spans="2:7" s="67" customFormat="1" ht="54.75" customHeight="1" x14ac:dyDescent="0.4">
      <c r="B14" s="113"/>
      <c r="C14" s="68" t="s">
        <v>88</v>
      </c>
      <c r="D14" s="69">
        <v>50000</v>
      </c>
      <c r="E14" s="77"/>
      <c r="F14" s="77"/>
      <c r="G14" s="78">
        <v>127050</v>
      </c>
    </row>
    <row r="15" spans="2:7" s="67" customFormat="1" ht="54.75" customHeight="1" x14ac:dyDescent="0.4">
      <c r="B15" s="113"/>
      <c r="C15" s="79" t="s">
        <v>13</v>
      </c>
      <c r="D15" s="70">
        <f>SUM(D11:D14)</f>
        <v>170000</v>
      </c>
      <c r="E15" s="70">
        <f t="shared" ref="E15:G15" si="1">SUM(E11:E14)</f>
        <v>0</v>
      </c>
      <c r="F15" s="70">
        <f t="shared" si="1"/>
        <v>0</v>
      </c>
      <c r="G15" s="70">
        <f t="shared" si="1"/>
        <v>208323</v>
      </c>
    </row>
    <row r="16" spans="2:7" s="67" customFormat="1" ht="63.75" customHeight="1" x14ac:dyDescent="0.4">
      <c r="B16" s="114" t="str">
        <f>'фин план'!A14</f>
        <v>тех. обслуживание и ремонт центрального отопления</v>
      </c>
      <c r="C16" s="68" t="s">
        <v>89</v>
      </c>
      <c r="D16" s="69">
        <v>10000</v>
      </c>
      <c r="E16" s="77"/>
      <c r="F16" s="77"/>
      <c r="G16" s="78">
        <v>24420</v>
      </c>
    </row>
    <row r="17" spans="1:7" s="67" customFormat="1" ht="104.25" customHeight="1" x14ac:dyDescent="0.4">
      <c r="A17" s="66"/>
      <c r="B17" s="115"/>
      <c r="C17" s="68" t="s">
        <v>90</v>
      </c>
      <c r="D17" s="69">
        <v>89000</v>
      </c>
      <c r="E17" s="77"/>
      <c r="F17" s="77"/>
      <c r="G17" s="78">
        <v>252671</v>
      </c>
    </row>
    <row r="18" spans="1:7" s="67" customFormat="1" ht="207" customHeight="1" x14ac:dyDescent="0.4">
      <c r="A18" s="66"/>
      <c r="B18" s="115"/>
      <c r="C18" s="68" t="s">
        <v>91</v>
      </c>
      <c r="D18" s="69">
        <v>360000</v>
      </c>
      <c r="E18" s="77"/>
      <c r="F18" s="77"/>
      <c r="G18" s="78">
        <v>316843</v>
      </c>
    </row>
    <row r="19" spans="1:7" s="67" customFormat="1" ht="54.75" customHeight="1" x14ac:dyDescent="0.4">
      <c r="A19" s="66"/>
      <c r="B19" s="115"/>
      <c r="C19" s="68" t="s">
        <v>92</v>
      </c>
      <c r="D19" s="69">
        <v>20000</v>
      </c>
      <c r="E19" s="77"/>
      <c r="F19" s="77"/>
      <c r="G19" s="78">
        <v>30000</v>
      </c>
    </row>
    <row r="20" spans="1:7" s="67" customFormat="1" ht="54.75" customHeight="1" x14ac:dyDescent="0.4">
      <c r="A20" s="66"/>
      <c r="B20" s="115"/>
      <c r="C20" s="68" t="s">
        <v>93</v>
      </c>
      <c r="D20" s="69">
        <v>20000</v>
      </c>
      <c r="E20" s="77"/>
      <c r="F20" s="77"/>
      <c r="G20" s="78">
        <v>16860</v>
      </c>
    </row>
    <row r="21" spans="1:7" s="67" customFormat="1" ht="54.75" customHeight="1" x14ac:dyDescent="0.4">
      <c r="A21" s="66"/>
      <c r="B21" s="115"/>
      <c r="C21" s="79" t="s">
        <v>13</v>
      </c>
      <c r="D21" s="70">
        <f>SUM(D16:D20)</f>
        <v>499000</v>
      </c>
      <c r="E21" s="70">
        <f t="shared" ref="E21:G21" si="2">SUM(E16:E20)</f>
        <v>0</v>
      </c>
      <c r="F21" s="70">
        <f t="shared" si="2"/>
        <v>0</v>
      </c>
      <c r="G21" s="70">
        <f t="shared" si="2"/>
        <v>640794</v>
      </c>
    </row>
    <row r="22" spans="1:7" s="67" customFormat="1" ht="54.75" customHeight="1" x14ac:dyDescent="0.4">
      <c r="A22" s="66"/>
      <c r="B22" s="110" t="s">
        <v>3</v>
      </c>
      <c r="C22" s="68" t="s">
        <v>94</v>
      </c>
      <c r="D22" s="69">
        <v>80000</v>
      </c>
      <c r="E22" s="77"/>
      <c r="F22" s="77"/>
      <c r="G22" s="78">
        <v>67940</v>
      </c>
    </row>
    <row r="23" spans="1:7" s="67" customFormat="1" ht="54.75" customHeight="1" x14ac:dyDescent="0.4">
      <c r="A23" s="66"/>
      <c r="B23" s="111"/>
      <c r="C23" s="68" t="s">
        <v>95</v>
      </c>
      <c r="D23" s="69">
        <v>20000</v>
      </c>
      <c r="E23" s="77"/>
      <c r="F23" s="77"/>
      <c r="G23" s="78">
        <v>5920</v>
      </c>
    </row>
    <row r="24" spans="1:7" s="67" customFormat="1" ht="54.75" customHeight="1" x14ac:dyDescent="0.4">
      <c r="A24" s="66"/>
      <c r="B24" s="111"/>
      <c r="C24" s="68" t="s">
        <v>96</v>
      </c>
      <c r="D24" s="69">
        <v>10000</v>
      </c>
      <c r="E24" s="77"/>
      <c r="F24" s="77"/>
      <c r="G24" s="78"/>
    </row>
    <row r="25" spans="1:7" s="67" customFormat="1" ht="121.5" customHeight="1" x14ac:dyDescent="0.4">
      <c r="A25" s="66"/>
      <c r="B25" s="111"/>
      <c r="C25" s="68" t="s">
        <v>102</v>
      </c>
      <c r="D25" s="69">
        <v>16436.310000000001</v>
      </c>
      <c r="E25" s="77"/>
      <c r="F25" s="77"/>
      <c r="G25" s="78">
        <v>49670</v>
      </c>
    </row>
    <row r="26" spans="1:7" s="67" customFormat="1" ht="54.75" customHeight="1" x14ac:dyDescent="0.4">
      <c r="A26" s="66"/>
      <c r="B26" s="111"/>
      <c r="C26" s="79" t="s">
        <v>13</v>
      </c>
      <c r="D26" s="70">
        <f>SUM(D22:D25)</f>
        <v>126436.31</v>
      </c>
      <c r="E26" s="70">
        <f t="shared" ref="E26:G26" si="3">SUM(E22:E25)</f>
        <v>0</v>
      </c>
      <c r="F26" s="70">
        <f t="shared" si="3"/>
        <v>0</v>
      </c>
      <c r="G26" s="70">
        <f t="shared" si="3"/>
        <v>123530</v>
      </c>
    </row>
    <row r="27" spans="1:7" s="67" customFormat="1" ht="141" customHeight="1" x14ac:dyDescent="0.4">
      <c r="A27" s="66"/>
      <c r="B27" s="81" t="str">
        <f>'[1]фин план'!A13</f>
        <v>тех. обслуживание и ремонт электрических сетей и электрооборудования</v>
      </c>
      <c r="C27" s="68" t="s">
        <v>97</v>
      </c>
      <c r="D27" s="69">
        <v>65000</v>
      </c>
      <c r="E27" s="77">
        <f>('[1]фин план'!D13*12*17446.18)-'[1]фин план'!G13-'[1]фин план'!I13</f>
        <v>64999.995936448184</v>
      </c>
      <c r="F27" s="77">
        <f t="shared" ref="F27:F30" si="4">D27-E27</f>
        <v>4.0635518162162043E-3</v>
      </c>
      <c r="G27" s="78">
        <v>36104</v>
      </c>
    </row>
    <row r="28" spans="1:7" s="67" customFormat="1" ht="135.75" customHeight="1" x14ac:dyDescent="0.4">
      <c r="A28" s="71"/>
      <c r="B28" s="82" t="s">
        <v>65</v>
      </c>
      <c r="C28" s="77" t="s">
        <v>98</v>
      </c>
      <c r="D28" s="83">
        <v>55912.71</v>
      </c>
      <c r="E28" s="77">
        <f>('[1]фин план'!D8*12*17446.18)-'[1]фин план'!G8-'[1]фин план'!I8</f>
        <v>55912.706399999995</v>
      </c>
      <c r="F28" s="77">
        <f t="shared" si="4"/>
        <v>3.6000000036437996E-3</v>
      </c>
      <c r="G28" s="78"/>
    </row>
    <row r="29" spans="1:7" s="67" customFormat="1" ht="128.25" customHeight="1" x14ac:dyDescent="0.4">
      <c r="A29" s="66"/>
      <c r="B29" s="82" t="str">
        <f>'[1]фин план'!A17</f>
        <v>тех. обслуживание и ремонт  лифтов</v>
      </c>
      <c r="C29" s="75" t="s">
        <v>99</v>
      </c>
      <c r="D29" s="69">
        <v>71046.86</v>
      </c>
      <c r="E29" s="77">
        <f>('[1]фин план'!D17*12*17446.18)-'[1]фин план'!G17-'[1]фин план'!I17</f>
        <v>71046.859999999986</v>
      </c>
      <c r="F29" s="77">
        <f t="shared" si="4"/>
        <v>0</v>
      </c>
      <c r="G29" s="78">
        <v>58511</v>
      </c>
    </row>
    <row r="30" spans="1:7" s="67" customFormat="1" ht="225.75" x14ac:dyDescent="0.4">
      <c r="A30" s="66"/>
      <c r="B30" s="82" t="str">
        <f>'[1]фин план'!A19</f>
        <v>техническое обслуживание внутридомовой системы газоснабжения</v>
      </c>
      <c r="C30" s="75" t="s">
        <v>84</v>
      </c>
      <c r="D30" s="69">
        <v>25000</v>
      </c>
      <c r="E30" s="77">
        <f>('[1]фин план'!D19*12*17446.18)-'[1]фин план'!G19-'[1]фин план'!I19</f>
        <v>24999.996038084035</v>
      </c>
      <c r="F30" s="77">
        <f t="shared" si="4"/>
        <v>3.9619159651920199E-3</v>
      </c>
      <c r="G30" s="78">
        <v>29675</v>
      </c>
    </row>
    <row r="31" spans="1:7" s="67" customFormat="1" x14ac:dyDescent="0.4">
      <c r="A31" s="66"/>
      <c r="B31" s="72"/>
      <c r="C31" s="66"/>
      <c r="D31" s="73"/>
      <c r="E31" s="66"/>
      <c r="F31" s="66"/>
    </row>
    <row r="32" spans="1:7" s="67" customFormat="1" x14ac:dyDescent="0.4">
      <c r="A32" s="66"/>
      <c r="B32" s="72"/>
      <c r="C32" s="74"/>
      <c r="D32" s="73"/>
      <c r="E32" s="66"/>
      <c r="F32" s="66"/>
    </row>
    <row r="33" s="67" customFormat="1" x14ac:dyDescent="0.4"/>
    <row r="34" s="67" customFormat="1" x14ac:dyDescent="0.4"/>
    <row r="35" s="67" customFormat="1" x14ac:dyDescent="0.4"/>
    <row r="36" s="67" customFormat="1" x14ac:dyDescent="0.4"/>
    <row r="37" s="67" customFormat="1" x14ac:dyDescent="0.4"/>
    <row r="38" s="67" customFormat="1" x14ac:dyDescent="0.4"/>
    <row r="39" s="67" customFormat="1" x14ac:dyDescent="0.4"/>
    <row r="40" s="67" customFormat="1" x14ac:dyDescent="0.4"/>
    <row r="41" s="67" customFormat="1" x14ac:dyDescent="0.4"/>
    <row r="42" s="67" customFormat="1" x14ac:dyDescent="0.4"/>
    <row r="43" s="67" customFormat="1" x14ac:dyDescent="0.4"/>
    <row r="44" s="67" customFormat="1" x14ac:dyDescent="0.4"/>
    <row r="45" s="67" customFormat="1" x14ac:dyDescent="0.4"/>
    <row r="46" s="67" customFormat="1" x14ac:dyDescent="0.4"/>
    <row r="47" s="67" customFormat="1" x14ac:dyDescent="0.4"/>
    <row r="48" s="67" customFormat="1" x14ac:dyDescent="0.4"/>
    <row r="49" s="67" customFormat="1" x14ac:dyDescent="0.4"/>
    <row r="50" s="67" customFormat="1" x14ac:dyDescent="0.4"/>
    <row r="51" s="67" customFormat="1" x14ac:dyDescent="0.4"/>
    <row r="52" s="67" customFormat="1" x14ac:dyDescent="0.4"/>
    <row r="53" s="67" customFormat="1" x14ac:dyDescent="0.4"/>
    <row r="54" s="67" customFormat="1" x14ac:dyDescent="0.4"/>
    <row r="55" s="67" customFormat="1" x14ac:dyDescent="0.4"/>
    <row r="56" s="67" customFormat="1" x14ac:dyDescent="0.4"/>
    <row r="57" s="67" customFormat="1" x14ac:dyDescent="0.4"/>
    <row r="58" s="67" customFormat="1" x14ac:dyDescent="0.4"/>
    <row r="59" s="67" customFormat="1" x14ac:dyDescent="0.4"/>
    <row r="60" s="67" customFormat="1" x14ac:dyDescent="0.4"/>
    <row r="61" s="67" customFormat="1" x14ac:dyDescent="0.4"/>
    <row r="62" s="67" customFormat="1" x14ac:dyDescent="0.4"/>
    <row r="63" s="67" customFormat="1" x14ac:dyDescent="0.4"/>
    <row r="64" s="67" customFormat="1" x14ac:dyDescent="0.4"/>
    <row r="65" s="67" customFormat="1" x14ac:dyDescent="0.4"/>
    <row r="66" s="67" customFormat="1" x14ac:dyDescent="0.4"/>
    <row r="67" s="67" customFormat="1" x14ac:dyDescent="0.4"/>
    <row r="68" s="67" customFormat="1" x14ac:dyDescent="0.4"/>
    <row r="69" s="67" customFormat="1" x14ac:dyDescent="0.4"/>
    <row r="70" s="67" customFormat="1" x14ac:dyDescent="0.4"/>
    <row r="71" s="67" customFormat="1" x14ac:dyDescent="0.4"/>
    <row r="72" s="67" customFormat="1" x14ac:dyDescent="0.4"/>
    <row r="73" s="67" customFormat="1" x14ac:dyDescent="0.4"/>
    <row r="74" s="67" customFormat="1" x14ac:dyDescent="0.4"/>
    <row r="75" s="67" customFormat="1" x14ac:dyDescent="0.4"/>
    <row r="76" s="67" customFormat="1" x14ac:dyDescent="0.4"/>
    <row r="77" s="67" customFormat="1" x14ac:dyDescent="0.4"/>
    <row r="78" s="67" customFormat="1" x14ac:dyDescent="0.4"/>
    <row r="79" s="67" customFormat="1" x14ac:dyDescent="0.4"/>
    <row r="80" s="67" customFormat="1" x14ac:dyDescent="0.4"/>
    <row r="81" s="67" customFormat="1" x14ac:dyDescent="0.4"/>
    <row r="82" s="67" customFormat="1" x14ac:dyDescent="0.4"/>
    <row r="83" s="67" customFormat="1" x14ac:dyDescent="0.4"/>
    <row r="84" s="67" customFormat="1" x14ac:dyDescent="0.4"/>
    <row r="85" s="67" customFormat="1" x14ac:dyDescent="0.4"/>
    <row r="86" s="67" customFormat="1" x14ac:dyDescent="0.4"/>
    <row r="87" s="67" customFormat="1" x14ac:dyDescent="0.4"/>
    <row r="88" s="67" customFormat="1" x14ac:dyDescent="0.4"/>
    <row r="89" s="67" customFormat="1" x14ac:dyDescent="0.4"/>
    <row r="90" s="67" customFormat="1" x14ac:dyDescent="0.4"/>
    <row r="91" s="67" customFormat="1" x14ac:dyDescent="0.4"/>
    <row r="92" s="67" customFormat="1" x14ac:dyDescent="0.4"/>
    <row r="93" s="67" customFormat="1" x14ac:dyDescent="0.4"/>
    <row r="94" s="67" customFormat="1" x14ac:dyDescent="0.4"/>
    <row r="95" s="67" customFormat="1" x14ac:dyDescent="0.4"/>
    <row r="96" s="67" customFormat="1" x14ac:dyDescent="0.4"/>
    <row r="97" s="67" customFormat="1" x14ac:dyDescent="0.4"/>
    <row r="98" s="67" customFormat="1" x14ac:dyDescent="0.4"/>
    <row r="99" s="67" customFormat="1" x14ac:dyDescent="0.4"/>
    <row r="100" s="67" customFormat="1" x14ac:dyDescent="0.4"/>
    <row r="101" s="67" customFormat="1" x14ac:dyDescent="0.4"/>
    <row r="102" s="67" customFormat="1" x14ac:dyDescent="0.4"/>
    <row r="103" s="67" customFormat="1" x14ac:dyDescent="0.4"/>
    <row r="104" s="67" customFormat="1" x14ac:dyDescent="0.4"/>
    <row r="105" s="67" customFormat="1" x14ac:dyDescent="0.4"/>
    <row r="106" s="67" customFormat="1" x14ac:dyDescent="0.4"/>
    <row r="107" s="67" customFormat="1" x14ac:dyDescent="0.4"/>
    <row r="108" s="67" customFormat="1" x14ac:dyDescent="0.4"/>
    <row r="109" s="67" customFormat="1" x14ac:dyDescent="0.4"/>
    <row r="110" s="67" customFormat="1" x14ac:dyDescent="0.4"/>
    <row r="111" s="67" customFormat="1" x14ac:dyDescent="0.4"/>
    <row r="112" s="67" customFormat="1" x14ac:dyDescent="0.4"/>
    <row r="113" s="67" customFormat="1" x14ac:dyDescent="0.4"/>
    <row r="114" s="67" customFormat="1" x14ac:dyDescent="0.4"/>
    <row r="115" s="67" customFormat="1" x14ac:dyDescent="0.4"/>
    <row r="116" s="67" customFormat="1" x14ac:dyDescent="0.4"/>
    <row r="117" s="67" customFormat="1" x14ac:dyDescent="0.4"/>
    <row r="118" s="67" customFormat="1" x14ac:dyDescent="0.4"/>
    <row r="119" s="67" customFormat="1" x14ac:dyDescent="0.4"/>
    <row r="120" s="67" customFormat="1" x14ac:dyDescent="0.4"/>
    <row r="121" s="67" customFormat="1" x14ac:dyDescent="0.4"/>
    <row r="122" s="67" customFormat="1" x14ac:dyDescent="0.4"/>
    <row r="123" s="67" customFormat="1" x14ac:dyDescent="0.4"/>
    <row r="124" s="67" customFormat="1" x14ac:dyDescent="0.4"/>
  </sheetData>
  <mergeCells count="5">
    <mergeCell ref="B22:B26"/>
    <mergeCell ref="B3:C3"/>
    <mergeCell ref="B6:B10"/>
    <mergeCell ref="B11:B15"/>
    <mergeCell ref="B16:B21"/>
  </mergeCells>
  <phoneticPr fontId="4" type="noConversion"/>
  <pageMargins left="0.17" right="0.22" top="0.17" bottom="0.16" header="0.17" footer="0.17"/>
  <pageSetup paperSize="9" scale="3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 план</vt:lpstr>
      <vt:lpstr>штатное расписание</vt:lpstr>
      <vt:lpstr>план работ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2020-06-10T06:29:22Z</cp:lastPrinted>
  <dcterms:created xsi:type="dcterms:W3CDTF">1996-10-08T23:32:33Z</dcterms:created>
  <dcterms:modified xsi:type="dcterms:W3CDTF">2021-05-19T15:54:16Z</dcterms:modified>
</cp:coreProperties>
</file>