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841" activeTab="1"/>
  </bookViews>
  <sheets>
    <sheet name="фин план" sheetId="1" r:id="rId1"/>
    <sheet name="штатное расписание" sheetId="2" r:id="rId2"/>
    <sheet name="план работ" sheetId="3" r:id="rId3"/>
    <sheet name="Лист1" sheetId="4" r:id="rId4"/>
    <sheet name="Лист2" sheetId="5" r:id="rId5"/>
    <sheet name="Лист3" sheetId="6" r:id="rId6"/>
    <sheet name="Лист4" sheetId="7" r:id="rId7"/>
  </sheets>
  <externalReferences>
    <externalReference r:id="rId10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<sst xmlns="http://schemas.openxmlformats.org/spreadsheetml/2006/main" count="119" uniqueCount="110">
  <si>
    <t>(руб)</t>
  </si>
  <si>
    <t xml:space="preserve">наименование оснований начисления платежа </t>
  </si>
  <si>
    <t>расходы тсж</t>
  </si>
  <si>
    <t>контроль</t>
  </si>
  <si>
    <t>должность по штатному расписанию</t>
  </si>
  <si>
    <t>разница доходы минус расходы</t>
  </si>
  <si>
    <t xml:space="preserve">содержание  придомовой территории  </t>
  </si>
  <si>
    <t>содержание контейнерной площадки</t>
  </si>
  <si>
    <t>уборка мест общего пользования (подъезды, козырьки входов, лифт, комната правления)</t>
  </si>
  <si>
    <t>уборщица</t>
  </si>
  <si>
    <t>моющие средства и хоз.инвентарь (ведра.швабры и т.п.)</t>
  </si>
  <si>
    <t>дератизация (дезинсекция)</t>
  </si>
  <si>
    <t>сумма определена исходя из стоимости услуг по договору со специализированной организацией</t>
  </si>
  <si>
    <t>тех. обслуживание и ремонт жилого здания</t>
  </si>
  <si>
    <t>тех. обслуживание и ремонт систем водоснабжения и канализования</t>
  </si>
  <si>
    <t>слесарь-сантехник</t>
  </si>
  <si>
    <t>работы согласно годового плана работ и приобретение расходных материалов для технического обслуживания  систем водоснабжения и канализования(см. на обороте)</t>
  </si>
  <si>
    <t>тех. обслуживание и ремонт электрических сетей и электрооборудования</t>
  </si>
  <si>
    <t xml:space="preserve">электрик </t>
  </si>
  <si>
    <t>тех. обслуживание и ремонт центрального отопления</t>
  </si>
  <si>
    <t>управление домом</t>
  </si>
  <si>
    <t>тех. обслуживание и ремонт  лифтов</t>
  </si>
  <si>
    <t>тех. обслуживание и ремонт домофонов и коллективных аннтен</t>
  </si>
  <si>
    <t xml:space="preserve"> материалы для технического обслуживания общедомовых коллективных антенн и  домофонов и запорных устройств входных дверей</t>
  </si>
  <si>
    <t>техническое обслуживание внутридомовой системы газоснабжения</t>
  </si>
  <si>
    <t xml:space="preserve"> тариф установлен исходя из условий  договора с ЕРЦ г.Казани</t>
  </si>
  <si>
    <t>итого</t>
  </si>
  <si>
    <t>справочно: общая площадь (кв.м)=17446.18, в том числе нежилые помещения =3742.3</t>
  </si>
  <si>
    <t>должность</t>
  </si>
  <si>
    <t>СТАВКА</t>
  </si>
  <si>
    <t>оклад</t>
  </si>
  <si>
    <t>на руки  (оклад-13% ндфл)</t>
  </si>
  <si>
    <t>отпускные (28календарных дней по ТК РФ)</t>
  </si>
  <si>
    <t>фот в год (оклад*12мес + отпускные)</t>
  </si>
  <si>
    <t>СПРАВОЧНО сумма по аутсортингу в месяц (при отсутствии штатных сотрудников)</t>
  </si>
  <si>
    <t>председатель</t>
  </si>
  <si>
    <t>комендант</t>
  </si>
  <si>
    <t>юрист</t>
  </si>
  <si>
    <t>системный администратор</t>
  </si>
  <si>
    <t>дворник нежилая часть</t>
  </si>
  <si>
    <t>электрик</t>
  </si>
  <si>
    <t xml:space="preserve">итого </t>
  </si>
  <si>
    <t>статья расходов по смете</t>
  </si>
  <si>
    <t>планируемые работы</t>
  </si>
  <si>
    <t>содержание территории</t>
  </si>
  <si>
    <t xml:space="preserve"> сумма определена исходя из стоимости технического обслуживания согласно  договора, стоиммости страхования  и тех. освидетельствования, стоимости запчастей для ремонта лифтов. обучения ответственного за лифты.  </t>
  </si>
  <si>
    <t>доплата дворнику входит в оклад по должности</t>
  </si>
  <si>
    <t xml:space="preserve"> справочно: тарифы муниципальные</t>
  </si>
  <si>
    <t>председатель правления,  бухгалтер ,  юрист , сис.админ.</t>
  </si>
  <si>
    <t>примечание</t>
  </si>
  <si>
    <t>работы согласно годового плана работ и приобретение расходных материалов</t>
  </si>
  <si>
    <t xml:space="preserve">работы согласно годового плана работ и приобретение расходных материалов </t>
  </si>
  <si>
    <t>работы согласно годового плана работ и приобретение расходных материалов для тех.обслуживания здания</t>
  </si>
  <si>
    <t>работы согласно годового плана работ и приобретение расходных материалов и инструмента</t>
  </si>
  <si>
    <t xml:space="preserve"> расходы на выполнение работ и приобретение материалов</t>
  </si>
  <si>
    <t>сумма в  год</t>
  </si>
  <si>
    <t>разнорабочий</t>
  </si>
  <si>
    <t xml:space="preserve">тех. обслуживание и ремонт вент. каналов </t>
  </si>
  <si>
    <t>период проведения работ</t>
  </si>
  <si>
    <t xml:space="preserve"> сумма определена исходя из стоимости согласно  договора  на предоставление услуги (500руб. В месяц за 1 камеру).</t>
  </si>
  <si>
    <t>услуги видеонаблюдения (6 камер)</t>
  </si>
  <si>
    <t>Промывка и опрессовка бойлера</t>
  </si>
  <si>
    <t>Осмотр, обслуживание и ревизия ( при необходимости - замена) запорных и регулирующих устройств, насосов, фильтров и др.</t>
  </si>
  <si>
    <t xml:space="preserve">Поверка и регулирока приборов и аппаратуры системы автоматического регулирования и учета тепла.                                                                                                             </t>
  </si>
  <si>
    <t>Промывка и опрессовка системы отопления</t>
  </si>
  <si>
    <t>Промывка и опрессовка системы ГВС</t>
  </si>
  <si>
    <t>июнь</t>
  </si>
  <si>
    <t>июль-август</t>
  </si>
  <si>
    <t>июль</t>
  </si>
  <si>
    <t>июнь-август</t>
  </si>
  <si>
    <t>июнь-июль</t>
  </si>
  <si>
    <t>май</t>
  </si>
  <si>
    <t>сентябрь-октябрь</t>
  </si>
  <si>
    <t xml:space="preserve"> фонд оплаты труда в год (или расходы на аутсорсинг)</t>
  </si>
  <si>
    <t>Ремонт мягкой кровли дома с пристроенной частью, крыши лоджий и подъездных козырьков (проводить по факту протечек)</t>
  </si>
  <si>
    <t>январь-декабрь</t>
  </si>
  <si>
    <t>Проведениие работ по содержанию фасадов по мере необходимости (очистка от рекламных и прочих листовок и надписей)</t>
  </si>
  <si>
    <t>Текущий ремонт и обслуживание системы водоснабжения: осмотр и ревизия (при необходимости - замена) запорных и регулирующих устройств, насосов и фильтров, поверка и обслуживание элементов автоматического регулирования системы ГВС. Устранение засоров  канализации по факту необходимости.</t>
  </si>
  <si>
    <t xml:space="preserve">Замена ( восстановление) теплоизоляции лежаков - до 100м.                                                                </t>
  </si>
  <si>
    <t>май-июнь</t>
  </si>
  <si>
    <t>Обработка пешеходной части двора противогололедным реагентом. Механизированная уборка и вывоз снега.</t>
  </si>
  <si>
    <t>Сезонная подготовка детской площадки (ремонт конструкций и замена песка в детских песочницах)</t>
  </si>
  <si>
    <t xml:space="preserve">действующие тарифы </t>
  </si>
  <si>
    <t xml:space="preserve"> предлагается к утверждению тарифы с 01.06.2023г.</t>
  </si>
  <si>
    <t>услуги расчетно информационного центра (расчет счетов-фактур)</t>
  </si>
  <si>
    <t xml:space="preserve">вывоз ежемесячно 1 контейнер </t>
  </si>
  <si>
    <t>ФИНАНСОВЫЙ  ПЛАН ТСН "КОСМОНАВТОВ 44" НА 2023 ГОД(с 01.06.2023г по 30.06.2024г.)  ( СМЕТА ДОХОДОВ И РАСХОДОВ)</t>
  </si>
  <si>
    <t xml:space="preserve"> расходы на ФОТ по штатному расписанию на 2023 год</t>
  </si>
  <si>
    <t>Всего  расходы  на 2023/4 год</t>
  </si>
  <si>
    <t xml:space="preserve"> сумма доходов на 2023/4 год   (сумма, расчитанная  исходя из  тарифа и общей площади)</t>
  </si>
  <si>
    <t xml:space="preserve"> годовой план содержания и ремонта общего имущества в доме на 2023 год</t>
  </si>
  <si>
    <t>вывоз крупно габаритного мусора</t>
  </si>
  <si>
    <t>устройство отмосток (ремонт и замена покрытий)</t>
  </si>
  <si>
    <t>замена лежаков ГВС в подвале (подача и обратка)</t>
  </si>
  <si>
    <t>в зимний период</t>
  </si>
  <si>
    <t>Ремонт, правка и покраска  шлагбаумов и ограждений газонов.                                                                                                                                                           Ремонт и покраска песочниц, скамеек, элементов детской</t>
  </si>
  <si>
    <t>Ремонт и замена электроосветительной сети в МОП помещениях по мере необходимости. Ремонт ВРУ.</t>
  </si>
  <si>
    <t>август-сентябрь</t>
  </si>
  <si>
    <t xml:space="preserve"> Связь. Заправка картриджей и ремонт оргтехники. Бумага и канцтовары. Раскрытие информации на сайте ГИС ЖКХ.  Лицензия электронной отчетности. Оплата хостинга сайта ТСН.Тиражирование бланков, Судебные расходы.  запросы в Росреестр для  общего собрания и почтовые расходы.  </t>
  </si>
  <si>
    <t>бухгалтер (бух.учет хозяйственных опраций)</t>
  </si>
  <si>
    <t>дворник жилая часть (летний период 6 мес. с мая по октябрь)</t>
  </si>
  <si>
    <t>дворник жилая часть (зимний период 6 мес. с ноября по апрель)</t>
  </si>
  <si>
    <t>сумма определена исходя из стоимости услуг по договору со специализированной организацией. работы согласно годового плана работ и приобретение расходных материалов</t>
  </si>
  <si>
    <t>сумма определена исходя из стосумма определена исходя из стоимости услуг по договору со специализированной организацией</t>
  </si>
  <si>
    <t>дворник (жилая часть )+ дворник (нежилая часть)</t>
  </si>
  <si>
    <t>комендант и  разнорабоий</t>
  </si>
  <si>
    <t>ШТАТНОЕ РАСПИСАНИЕ с 01.06.2023г.</t>
  </si>
  <si>
    <t>фот в год(гр.5) + налоги на фот*30.02%</t>
  </si>
  <si>
    <t>Закупка новых контейнеров  ТБО</t>
  </si>
  <si>
    <t>( утверждено  общим собранием членов ТСН "Космонавтов 44" 15 июня 2023года )</t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</si>
</sst>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#\ ##0.00"/>
    <numFmt numFmtId="165" formatCode="#\ ##0.00_ ;[Red]\-#\ ##0.00\ "/>
    <numFmt numFmtId="166" formatCode="#\ ##0"/>
    <numFmt numFmtId="167" formatCode="#&quot; &quot;##0_ ;[Red]\-#&quot; &quot;##0\ "/>
    <numFmt numFmtId="168" formatCode="#&quot; &quot;##0.00_ ;[Red]\-#&quot; &quot;##0.00\ "/>
    <numFmt numFmtId="169" formatCode="0.00_ ;[Red]\-0.00\ "/>
    <numFmt numFmtId="170" formatCode="0_ ;[Red]\-0\ "/>
    <numFmt numFmtId="171" formatCode="#&quot; &quot;##0.00&quot; &quot;&quot; &quot;;[Red]\-#&quot; &quot;##0.00&quot; &quot;&quot; &quot;"/>
    <numFmt numFmtId="172" formatCode="#&quot; &quot;##0.00"/>
    <numFmt numFmtId="173" formatCode="#&quot; &quot;##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sz val="22"/>
      <name val="Times New Roman"/>
      <family val="1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9"/>
      <name val="Arial"/>
      <family val="2"/>
    </font>
    <font>
      <sz val="22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2"/>
    </font>
    <font>
      <sz val="11"/>
      <color rgb="FF993300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b/>
      <sz val="22"/>
      <color rgb="FF000000"/>
      <name val="Times New Roman"/>
      <family val="1"/>
    </font>
    <font>
      <b/>
      <sz val="20"/>
      <color rgb="FF000000"/>
      <name val="Times New Roman"/>
      <family val="1"/>
    </font>
    <font>
      <sz val="20"/>
      <color theme="0"/>
      <name val="Arial"/>
      <family val="2"/>
    </font>
    <font>
      <sz val="2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Border="0" applyAlignment="0" applyProtection="0"/>
    <xf numFmtId="0" fontId="33" fillId="3" borderId="0" applyNumberFormat="0" applyBorder="0" applyAlignment="0" applyProtection="0"/>
    <xf numFmtId="0" fontId="32" fillId="4" borderId="0" applyBorder="0" applyAlignment="0" applyProtection="0"/>
    <xf numFmtId="0" fontId="33" fillId="5" borderId="0" applyNumberFormat="0" applyBorder="0" applyAlignment="0" applyProtection="0"/>
    <xf numFmtId="0" fontId="32" fillId="6" borderId="0" applyBorder="0" applyAlignment="0" applyProtection="0"/>
    <xf numFmtId="0" fontId="33" fillId="7" borderId="0" applyNumberFormat="0" applyBorder="0" applyAlignment="0" applyProtection="0"/>
    <xf numFmtId="0" fontId="32" fillId="8" borderId="0" applyBorder="0" applyAlignment="0" applyProtection="0"/>
    <xf numFmtId="0" fontId="33" fillId="9" borderId="0" applyNumberFormat="0" applyBorder="0" applyAlignment="0" applyProtection="0"/>
    <xf numFmtId="0" fontId="32" fillId="10" borderId="0" applyBorder="0" applyAlignment="0" applyProtection="0"/>
    <xf numFmtId="0" fontId="33" fillId="11" borderId="0" applyNumberFormat="0" applyBorder="0" applyAlignment="0" applyProtection="0"/>
    <xf numFmtId="0" fontId="32" fillId="12" borderId="0" applyBorder="0" applyAlignment="0" applyProtection="0"/>
    <xf numFmtId="0" fontId="33" fillId="13" borderId="0" applyNumberFormat="0" applyBorder="0" applyAlignment="0" applyProtection="0"/>
    <xf numFmtId="0" fontId="32" fillId="14" borderId="0" applyBorder="0" applyAlignment="0" applyProtection="0"/>
    <xf numFmtId="0" fontId="33" fillId="15" borderId="0" applyNumberFormat="0" applyBorder="0" applyAlignment="0" applyProtection="0"/>
    <xf numFmtId="0" fontId="32" fillId="16" borderId="0" applyBorder="0" applyAlignment="0" applyProtection="0"/>
    <xf numFmtId="0" fontId="33" fillId="17" borderId="0" applyNumberFormat="0" applyBorder="0" applyAlignment="0" applyProtection="0"/>
    <xf numFmtId="0" fontId="32" fillId="18" borderId="0" applyBorder="0" applyAlignment="0" applyProtection="0"/>
    <xf numFmtId="0" fontId="33" fillId="19" borderId="0" applyNumberFormat="0" applyBorder="0" applyAlignment="0" applyProtection="0"/>
    <xf numFmtId="0" fontId="32" fillId="8" borderId="0" applyBorder="0" applyAlignment="0" applyProtection="0"/>
    <xf numFmtId="0" fontId="33" fillId="20" borderId="0" applyNumberFormat="0" applyBorder="0" applyAlignment="0" applyProtection="0"/>
    <xf numFmtId="0" fontId="32" fillId="14" borderId="0" applyBorder="0" applyAlignment="0" applyProtection="0"/>
    <xf numFmtId="0" fontId="33" fillId="21" borderId="0" applyNumberFormat="0" applyBorder="0" applyAlignment="0" applyProtection="0"/>
    <xf numFmtId="0" fontId="32" fillId="22" borderId="0" applyBorder="0" applyAlignment="0" applyProtection="0"/>
    <xf numFmtId="0" fontId="33" fillId="23" borderId="0" applyNumberFormat="0" applyBorder="0" applyAlignment="0" applyProtection="0"/>
    <xf numFmtId="0" fontId="34" fillId="24" borderId="0" applyBorder="0" applyAlignment="0" applyProtection="0"/>
    <xf numFmtId="0" fontId="33" fillId="25" borderId="0" applyNumberFormat="0" applyBorder="0" applyAlignment="0" applyProtection="0"/>
    <xf numFmtId="0" fontId="34" fillId="16" borderId="0" applyBorder="0" applyAlignment="0" applyProtection="0"/>
    <xf numFmtId="0" fontId="33" fillId="26" borderId="0" applyNumberFormat="0" applyBorder="0" applyAlignment="0" applyProtection="0"/>
    <xf numFmtId="0" fontId="34" fillId="18" borderId="0" applyBorder="0" applyAlignment="0" applyProtection="0"/>
    <xf numFmtId="0" fontId="33" fillId="27" borderId="0" applyNumberFormat="0" applyBorder="0" applyAlignment="0" applyProtection="0"/>
    <xf numFmtId="0" fontId="34" fillId="28" borderId="0" applyBorder="0" applyAlignment="0" applyProtection="0"/>
    <xf numFmtId="0" fontId="33" fillId="29" borderId="0" applyNumberFormat="0" applyBorder="0" applyAlignment="0" applyProtection="0"/>
    <xf numFmtId="0" fontId="34" fillId="30" borderId="0" applyBorder="0" applyAlignment="0" applyProtection="0"/>
    <xf numFmtId="0" fontId="33" fillId="31" borderId="0" applyNumberFormat="0" applyBorder="0" applyAlignment="0" applyProtection="0"/>
    <xf numFmtId="0" fontId="34" fillId="32" borderId="0" applyBorder="0" applyAlignment="0" applyProtection="0"/>
    <xf numFmtId="0" fontId="33" fillId="33" borderId="0" applyNumberFormat="0" applyBorder="0" applyAlignment="0" applyProtection="0"/>
    <xf numFmtId="0" fontId="34" fillId="34" borderId="0" applyBorder="0" applyAlignment="0" applyProtection="0"/>
    <xf numFmtId="0" fontId="34" fillId="35" borderId="0" applyBorder="0" applyAlignment="0" applyProtection="0"/>
    <xf numFmtId="0" fontId="34" fillId="36" borderId="0" applyBorder="0" applyAlignment="0" applyProtection="0"/>
    <xf numFmtId="0" fontId="34" fillId="28" borderId="0" applyBorder="0" applyAlignment="0" applyProtection="0"/>
    <xf numFmtId="0" fontId="34" fillId="30" borderId="0" applyBorder="0" applyAlignment="0" applyProtection="0"/>
    <xf numFmtId="0" fontId="34" fillId="37" borderId="0" applyBorder="0" applyAlignment="0" applyProtection="0"/>
    <xf numFmtId="0" fontId="35" fillId="12" borderId="1" applyAlignment="0" applyProtection="0"/>
    <xf numFmtId="0" fontId="36" fillId="38" borderId="2" applyAlignment="0" applyProtection="0"/>
    <xf numFmtId="0" fontId="37" fillId="38" borderId="1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Alignment="0" applyProtection="0"/>
    <xf numFmtId="0" fontId="39" fillId="0" borderId="4" applyAlignment="0" applyProtection="0"/>
    <xf numFmtId="0" fontId="40" fillId="0" borderId="5" applyAlignment="0" applyProtection="0"/>
    <xf numFmtId="0" fontId="40" fillId="0" borderId="0" applyBorder="0" applyAlignment="0" applyProtection="0"/>
    <xf numFmtId="0" fontId="41" fillId="0" borderId="6" applyAlignment="0" applyProtection="0"/>
    <xf numFmtId="0" fontId="42" fillId="39" borderId="7" applyAlignment="0" applyProtection="0"/>
    <xf numFmtId="0" fontId="43" fillId="0" borderId="0" applyBorder="0" applyAlignment="0" applyProtection="0"/>
    <xf numFmtId="0" fontId="44" fillId="40" borderId="0" applyBorder="0" applyAlignment="0" applyProtection="0"/>
    <xf numFmtId="0" fontId="32" fillId="0" borderId="0">
      <alignment/>
      <protection/>
    </xf>
    <xf numFmtId="0" fontId="45" fillId="4" borderId="0" applyBorder="0" applyAlignment="0" applyProtection="0"/>
    <xf numFmtId="0" fontId="46" fillId="0" borderId="0" applyBorder="0" applyAlignment="0" applyProtection="0"/>
    <xf numFmtId="0" fontId="0" fillId="41" borderId="8" applyAlignment="0" applyProtection="0"/>
    <xf numFmtId="0" fontId="0" fillId="41" borderId="8" applyAlignment="0" applyProtection="0"/>
    <xf numFmtId="9" fontId="0" fillId="0" borderId="0" applyFont="0" applyFill="0" applyBorder="0" applyAlignment="0" applyProtection="0"/>
    <xf numFmtId="0" fontId="47" fillId="0" borderId="9" applyAlignment="0" applyProtection="0"/>
    <xf numFmtId="0" fontId="48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6" borderId="0" applyBorder="0" applyAlignment="0" applyProtection="0"/>
  </cellStyleXfs>
  <cellXfs count="112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/>
    </xf>
    <xf numFmtId="168" fontId="6" fillId="42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 wrapText="1"/>
    </xf>
    <xf numFmtId="168" fontId="7" fillId="0" borderId="0" xfId="0" applyNumberFormat="1" applyFont="1" applyFill="1" applyAlignment="1">
      <alignment horizontal="left"/>
    </xf>
    <xf numFmtId="168" fontId="7" fillId="42" borderId="0" xfId="0" applyNumberFormat="1" applyFon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/>
    </xf>
    <xf numFmtId="168" fontId="50" fillId="0" borderId="0" xfId="0" applyNumberFormat="1" applyFont="1" applyFill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168" fontId="8" fillId="42" borderId="14" xfId="0" applyNumberFormat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/>
    </xf>
    <xf numFmtId="167" fontId="8" fillId="0" borderId="17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Alignment="1">
      <alignment horizontal="left" vertical="center"/>
    </xf>
    <xf numFmtId="170" fontId="8" fillId="0" borderId="18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 horizontal="left"/>
    </xf>
    <xf numFmtId="168" fontId="8" fillId="42" borderId="0" xfId="0" applyNumberFormat="1" applyFont="1" applyFill="1" applyAlignment="1">
      <alignment horizontal="center" vertical="center"/>
    </xf>
    <xf numFmtId="168" fontId="8" fillId="0" borderId="19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6" fontId="3" fillId="43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166" fontId="3" fillId="43" borderId="10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166" fontId="9" fillId="6" borderId="0" xfId="0" applyNumberFormat="1" applyFont="1" applyFill="1" applyAlignment="1">
      <alignment horizontal="right"/>
    </xf>
    <xf numFmtId="166" fontId="9" fillId="0" borderId="0" xfId="0" applyNumberFormat="1" applyFont="1" applyAlignment="1">
      <alignment/>
    </xf>
    <xf numFmtId="166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6" fontId="5" fillId="0" borderId="10" xfId="0" applyNumberFormat="1" applyFont="1" applyBorder="1" applyAlignment="1">
      <alignment horizontal="center" vertical="center" wrapText="1"/>
    </xf>
    <xf numFmtId="166" fontId="5" fillId="43" borderId="1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6" fontId="52" fillId="0" borderId="0" xfId="0" applyNumberFormat="1" applyFont="1" applyAlignment="1">
      <alignment horizontal="left" wrapText="1"/>
    </xf>
    <xf numFmtId="164" fontId="52" fillId="0" borderId="0" xfId="0" applyNumberFormat="1" applyFont="1" applyAlignment="1">
      <alignment horizontal="left" wrapText="1"/>
    </xf>
    <xf numFmtId="166" fontId="52" fillId="0" borderId="0" xfId="0" applyNumberFormat="1" applyFont="1" applyAlignment="1">
      <alignment horizontal="right"/>
    </xf>
    <xf numFmtId="166" fontId="52" fillId="6" borderId="0" xfId="0" applyNumberFormat="1" applyFont="1" applyFill="1" applyAlignment="1">
      <alignment horizontal="right"/>
    </xf>
    <xf numFmtId="166" fontId="52" fillId="0" borderId="0" xfId="0" applyNumberFormat="1" applyFont="1" applyAlignment="1">
      <alignment/>
    </xf>
    <xf numFmtId="166" fontId="5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172" fontId="8" fillId="0" borderId="20" xfId="0" applyNumberFormat="1" applyFont="1" applyFill="1" applyBorder="1" applyAlignment="1">
      <alignment horizontal="left" vertical="center" wrapText="1"/>
    </xf>
    <xf numFmtId="172" fontId="8" fillId="0" borderId="18" xfId="0" applyNumberFormat="1" applyFont="1" applyFill="1" applyBorder="1" applyAlignment="1">
      <alignment horizontal="center" vertical="center"/>
    </xf>
    <xf numFmtId="172" fontId="8" fillId="42" borderId="18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horizontal="left" vertical="center"/>
    </xf>
    <xf numFmtId="173" fontId="8" fillId="0" borderId="18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left" vertical="center"/>
    </xf>
    <xf numFmtId="173" fontId="8" fillId="0" borderId="2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 vertical="justify" wrapText="1"/>
    </xf>
    <xf numFmtId="166" fontId="6" fillId="0" borderId="0" xfId="0" applyNumberFormat="1" applyFont="1" applyFill="1" applyAlignment="1">
      <alignment horizontal="center" vertical="center" wrapText="1"/>
    </xf>
    <xf numFmtId="166" fontId="5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justify"/>
    </xf>
    <xf numFmtId="165" fontId="53" fillId="0" borderId="10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vertical="justify"/>
    </xf>
    <xf numFmtId="166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 wrapText="1"/>
    </xf>
    <xf numFmtId="165" fontId="53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center" vertical="center" wrapText="1"/>
    </xf>
    <xf numFmtId="168" fontId="8" fillId="0" borderId="23" xfId="0" applyNumberFormat="1" applyFont="1" applyFill="1" applyBorder="1" applyAlignment="1">
      <alignment horizontal="center" vertical="center" wrapText="1"/>
    </xf>
    <xf numFmtId="168" fontId="8" fillId="0" borderId="17" xfId="0" applyNumberFormat="1" applyFont="1" applyFill="1" applyBorder="1" applyAlignment="1">
      <alignment horizontal="center" vertical="center" wrapText="1"/>
    </xf>
    <xf numFmtId="168" fontId="8" fillId="0" borderId="24" xfId="0" applyNumberFormat="1" applyFont="1" applyFill="1" applyBorder="1" applyAlignment="1">
      <alignment horizontal="center" vertical="center" wrapText="1" readingOrder="1"/>
    </xf>
    <xf numFmtId="168" fontId="8" fillId="42" borderId="10" xfId="0" applyNumberFormat="1" applyFont="1" applyFill="1" applyBorder="1" applyAlignment="1">
      <alignment horizontal="center" vertical="center" textRotation="90" wrapText="1"/>
    </xf>
    <xf numFmtId="168" fontId="6" fillId="42" borderId="10" xfId="0" applyNumberFormat="1" applyFont="1" applyFill="1" applyBorder="1" applyAlignment="1">
      <alignment horizontal="center" vertical="center" textRotation="90" wrapText="1"/>
    </xf>
    <xf numFmtId="168" fontId="8" fillId="0" borderId="10" xfId="0" applyNumberFormat="1" applyFont="1" applyFill="1" applyBorder="1" applyAlignment="1">
      <alignment horizontal="center" vertical="center" textRotation="90" wrapText="1"/>
    </xf>
    <xf numFmtId="168" fontId="6" fillId="0" borderId="10" xfId="0" applyNumberFormat="1" applyFont="1" applyFill="1" applyBorder="1" applyAlignment="1">
      <alignment horizontal="center" vertical="center" textRotation="90" wrapText="1"/>
    </xf>
    <xf numFmtId="168" fontId="8" fillId="0" borderId="25" xfId="0" applyNumberFormat="1" applyFont="1" applyFill="1" applyBorder="1" applyAlignment="1">
      <alignment horizontal="center" vertical="center" wrapText="1"/>
    </xf>
    <xf numFmtId="168" fontId="6" fillId="0" borderId="25" xfId="0" applyNumberFormat="1" applyFont="1" applyFill="1" applyBorder="1" applyAlignment="1">
      <alignment horizontal="center" vertical="center" wrapText="1"/>
    </xf>
    <xf numFmtId="168" fontId="6" fillId="0" borderId="26" xfId="0" applyNumberFormat="1" applyFont="1" applyFill="1" applyBorder="1" applyAlignment="1">
      <alignment horizontal="center" vertical="center" wrapText="1"/>
    </xf>
    <xf numFmtId="168" fontId="8" fillId="0" borderId="27" xfId="0" applyNumberFormat="1" applyFont="1" applyFill="1" applyBorder="1" applyAlignment="1">
      <alignment horizontal="center" vertical="center" wrapText="1"/>
    </xf>
    <xf numFmtId="168" fontId="6" fillId="0" borderId="28" xfId="0" applyNumberFormat="1" applyFont="1" applyFill="1" applyBorder="1" applyAlignment="1">
      <alignment horizontal="center" vertical="center" wrapText="1"/>
    </xf>
    <xf numFmtId="168" fontId="8" fillId="0" borderId="29" xfId="0" applyNumberFormat="1" applyFont="1" applyFill="1" applyBorder="1" applyAlignment="1">
      <alignment horizontal="center" vertical="center" wrapText="1"/>
    </xf>
    <xf numFmtId="165" fontId="51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165" fontId="51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5" fontId="53" fillId="0" borderId="10" xfId="0" applyNumberFormat="1" applyFont="1" applyFill="1" applyBorder="1" applyAlignment="1">
      <alignment horizontal="center" vertical="center" wrapText="1"/>
    </xf>
    <xf numFmtId="165" fontId="50" fillId="0" borderId="0" xfId="0" applyNumberFormat="1" applyFont="1" applyFill="1" applyBorder="1" applyAlignment="1">
      <alignment horizontal="center" vertical="justify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Примечание 2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2;&#1054;&#1048;%20&#1060;&#1040;&#1049;&#1051;&#1067;%2024_05_2019\&#1042;&#1057;&#1045;%20&#1053;&#1040;&#1051;&#1054;&#1043;&#1054;&#1055;&#1051;&#1040;&#1058;&#1045;&#1051;&#1068;&#1065;&#1048;&#1050;&#1048;\&#1090;&#1089;&#1078;%20893%20%2076%20%20143%20%20870\&#1086;&#1073;&#1097;&#1080;&#1077;%20&#1089;&#1086;&#1073;&#1088;&#1072;&#1085;&#1080;&#1103;\2020\&#1089;&#1082;&#1072;&#1085;&#1099;%20&#1085;&#1072;%20&#1089;&#1072;&#1081;&#1090;%202020\&#1089;&#1084;&#1077;&#1090;&#1072;%20%202020%20%20&#1085;&#1072;%20&#1089;&#1072;&#1081;&#1090;%20&#1086;&#1082;&#1086;&#1085;&#1095;&#1072;&#1090;&#1077;&#1083;&#1100;&#1085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 план"/>
      <sheetName val="штатное расписание"/>
      <sheetName val="план работ"/>
      <sheetName val="Лист1"/>
      <sheetName val="Лист2"/>
      <sheetName val="Лист3"/>
      <sheetName val="Лист4"/>
    </sheetNames>
    <sheetDataSet>
      <sheetData sheetId="0">
        <row r="11">
          <cell r="A11" t="str">
            <v>тех. обслуживание и ремонт жилого здания</v>
          </cell>
        </row>
        <row r="12">
          <cell r="A12" t="str">
            <v>тех. обслуживание и ремонт систем водоснабжения и канализования</v>
          </cell>
        </row>
        <row r="13">
          <cell r="A13" t="str">
            <v>тех. обслуживание и ремонт электрических сетей и электрооборудования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="59" zoomScaleNormal="59" zoomScalePageLayoutView="0" workbookViewId="0" topLeftCell="A1">
      <pane xSplit="4" ySplit="6" topLeftCell="G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8" sqref="F8"/>
    </sheetView>
  </sheetViews>
  <sheetFormatPr defaultColWidth="9.140625" defaultRowHeight="12.75"/>
  <cols>
    <col min="1" max="1" width="85.8515625" style="2" customWidth="1"/>
    <col min="2" max="2" width="18.28125" style="2" customWidth="1"/>
    <col min="3" max="4" width="18.28125" style="3" customWidth="1"/>
    <col min="5" max="5" width="32.28125" style="4" customWidth="1"/>
    <col min="6" max="6" width="41.7109375" style="4" customWidth="1"/>
    <col min="7" max="7" width="36.28125" style="4" customWidth="1"/>
    <col min="8" max="8" width="120.140625" style="5" customWidth="1"/>
    <col min="9" max="9" width="27.00390625" style="4" customWidth="1"/>
    <col min="10" max="10" width="29.140625" style="4" customWidth="1"/>
    <col min="11" max="11" width="19.140625" style="2" hidden="1" customWidth="1"/>
    <col min="12" max="255" width="9.140625" style="2" customWidth="1"/>
    <col min="256" max="16384" width="9.140625" style="2" customWidth="1"/>
  </cols>
  <sheetData>
    <row r="1" ht="25.5" customHeight="1"/>
    <row r="2" spans="1:10" s="10" customFormat="1" ht="30.75" customHeight="1">
      <c r="A2" s="6" t="s">
        <v>86</v>
      </c>
      <c r="B2" s="6"/>
      <c r="C2" s="7"/>
      <c r="D2" s="7"/>
      <c r="E2" s="8"/>
      <c r="F2" s="9"/>
      <c r="G2" s="5"/>
      <c r="H2" s="8"/>
      <c r="I2" s="5"/>
      <c r="J2" s="9"/>
    </row>
    <row r="3" spans="3:10" s="10" customFormat="1" ht="27.75" customHeight="1" thickBot="1">
      <c r="C3" s="7"/>
      <c r="D3" s="7"/>
      <c r="E3" s="8"/>
      <c r="F3" s="11"/>
      <c r="G3" s="5"/>
      <c r="H3" s="5"/>
      <c r="I3" s="5"/>
      <c r="J3" s="9" t="s">
        <v>0</v>
      </c>
    </row>
    <row r="4" spans="1:11" s="13" customFormat="1" ht="20.25" customHeight="1" thickBot="1">
      <c r="A4" s="92" t="s">
        <v>1</v>
      </c>
      <c r="B4" s="95" t="s">
        <v>47</v>
      </c>
      <c r="C4" s="93" t="s">
        <v>82</v>
      </c>
      <c r="D4" s="93" t="s">
        <v>83</v>
      </c>
      <c r="E4" s="95" t="s">
        <v>89</v>
      </c>
      <c r="F4" s="97" t="s">
        <v>2</v>
      </c>
      <c r="G4" s="98"/>
      <c r="H4" s="98"/>
      <c r="I4" s="98"/>
      <c r="J4" s="99"/>
      <c r="K4" s="12"/>
    </row>
    <row r="5" spans="1:11" s="13" customFormat="1" ht="92.25" customHeight="1" thickBot="1">
      <c r="A5" s="92"/>
      <c r="B5" s="95"/>
      <c r="C5" s="94"/>
      <c r="D5" s="94"/>
      <c r="E5" s="96"/>
      <c r="F5" s="100" t="s">
        <v>87</v>
      </c>
      <c r="G5" s="101"/>
      <c r="H5" s="102" t="s">
        <v>54</v>
      </c>
      <c r="I5" s="101"/>
      <c r="J5" s="90" t="s">
        <v>88</v>
      </c>
      <c r="K5" s="12" t="s">
        <v>3</v>
      </c>
    </row>
    <row r="6" spans="1:11" s="13" customFormat="1" ht="106.5" customHeight="1">
      <c r="A6" s="92"/>
      <c r="B6" s="95"/>
      <c r="C6" s="94"/>
      <c r="D6" s="94"/>
      <c r="E6" s="96"/>
      <c r="F6" s="12" t="s">
        <v>4</v>
      </c>
      <c r="G6" s="14" t="s">
        <v>73</v>
      </c>
      <c r="H6" s="14" t="s">
        <v>49</v>
      </c>
      <c r="I6" s="15" t="s">
        <v>55</v>
      </c>
      <c r="J6" s="91"/>
      <c r="K6" s="12" t="s">
        <v>5</v>
      </c>
    </row>
    <row r="7" spans="1:11" s="26" customFormat="1" ht="111.75" customHeight="1">
      <c r="A7" s="16" t="s">
        <v>6</v>
      </c>
      <c r="B7" s="17">
        <v>4.39</v>
      </c>
      <c r="C7" s="18">
        <v>3.8520000000000003</v>
      </c>
      <c r="D7" s="18">
        <v>3.85</v>
      </c>
      <c r="E7" s="19">
        <f>D7*17428*12</f>
        <v>805173.6000000001</v>
      </c>
      <c r="F7" s="20" t="s">
        <v>104</v>
      </c>
      <c r="G7" s="21">
        <f>'штатное расписание'!G13+'штатное расписание'!G14+'штатное расписание'!G11</f>
        <v>619582.9681063904</v>
      </c>
      <c r="H7" s="22" t="s">
        <v>50</v>
      </c>
      <c r="I7" s="23">
        <f>E7-G7</f>
        <v>185590.63189360965</v>
      </c>
      <c r="J7" s="24">
        <f>G7+I7</f>
        <v>805173.6000000001</v>
      </c>
      <c r="K7" s="25">
        <v>26378.624160000007</v>
      </c>
    </row>
    <row r="8" spans="1:11" s="26" customFormat="1" ht="111.75" customHeight="1">
      <c r="A8" s="16" t="s">
        <v>91</v>
      </c>
      <c r="B8" s="17"/>
      <c r="C8" s="18"/>
      <c r="D8" s="18">
        <v>0.62</v>
      </c>
      <c r="E8" s="19">
        <f>D8*17428*12</f>
        <v>129664.32</v>
      </c>
      <c r="F8" s="20"/>
      <c r="G8" s="21"/>
      <c r="H8" s="22" t="s">
        <v>85</v>
      </c>
      <c r="I8" s="23">
        <f>E8-G8</f>
        <v>129664.32</v>
      </c>
      <c r="J8" s="24">
        <f>G8+I8</f>
        <v>129664.32</v>
      </c>
      <c r="K8" s="25"/>
    </row>
    <row r="9" spans="1:11" s="26" customFormat="1" ht="120.75" customHeight="1">
      <c r="A9" s="16" t="s">
        <v>7</v>
      </c>
      <c r="B9" s="14">
        <v>0.32</v>
      </c>
      <c r="C9" s="18">
        <v>0.21400000000000002</v>
      </c>
      <c r="D9" s="18">
        <v>0.25</v>
      </c>
      <c r="E9" s="19">
        <f aca="true" t="shared" si="0" ref="E9:E22">D9*17428*12</f>
        <v>52284</v>
      </c>
      <c r="F9" s="20" t="s">
        <v>46</v>
      </c>
      <c r="G9" s="21"/>
      <c r="H9" s="22" t="s">
        <v>51</v>
      </c>
      <c r="I9" s="23">
        <f aca="true" t="shared" si="1" ref="I9:I22">E9-G9</f>
        <v>52284</v>
      </c>
      <c r="J9" s="24">
        <f aca="true" t="shared" si="2" ref="J9:J22">G9+I9</f>
        <v>52284</v>
      </c>
      <c r="K9" s="25">
        <v>1465.4791200000109</v>
      </c>
    </row>
    <row r="10" spans="1:11" s="26" customFormat="1" ht="105" customHeight="1">
      <c r="A10" s="16" t="s">
        <v>8</v>
      </c>
      <c r="B10" s="14">
        <v>2.45</v>
      </c>
      <c r="C10" s="18">
        <v>2.3005</v>
      </c>
      <c r="D10" s="18">
        <v>2.15</v>
      </c>
      <c r="E10" s="19">
        <f t="shared" si="0"/>
        <v>449642.39999999997</v>
      </c>
      <c r="F10" s="20" t="s">
        <v>9</v>
      </c>
      <c r="G10" s="21">
        <f>'штатное расписание'!G16</f>
        <v>406601.3228198188</v>
      </c>
      <c r="H10" s="22" t="s">
        <v>10</v>
      </c>
      <c r="I10" s="23">
        <f t="shared" si="1"/>
        <v>43041.077180181164</v>
      </c>
      <c r="J10" s="24">
        <f t="shared" si="2"/>
        <v>449642.39999999997</v>
      </c>
      <c r="K10" s="25">
        <v>15753.90054000006</v>
      </c>
    </row>
    <row r="11" spans="1:11" s="26" customFormat="1" ht="64.5" customHeight="1">
      <c r="A11" s="16" t="s">
        <v>11</v>
      </c>
      <c r="B11" s="14">
        <v>0.16</v>
      </c>
      <c r="C11" s="18">
        <v>0.0642</v>
      </c>
      <c r="D11" s="18">
        <v>0.04</v>
      </c>
      <c r="E11" s="19">
        <f t="shared" si="0"/>
        <v>8365.44</v>
      </c>
      <c r="F11" s="20"/>
      <c r="G11" s="21"/>
      <c r="H11" s="22" t="s">
        <v>12</v>
      </c>
      <c r="I11" s="23">
        <f>E11-G11</f>
        <v>8365.44</v>
      </c>
      <c r="J11" s="24">
        <f t="shared" si="2"/>
        <v>8365.44</v>
      </c>
      <c r="K11" s="25">
        <v>439.643736</v>
      </c>
    </row>
    <row r="12" spans="1:11" s="26" customFormat="1" ht="76.5" customHeight="1">
      <c r="A12" s="16" t="s">
        <v>13</v>
      </c>
      <c r="B12" s="14">
        <v>4.47</v>
      </c>
      <c r="C12" s="18">
        <v>3.745</v>
      </c>
      <c r="D12" s="18">
        <v>3.745</v>
      </c>
      <c r="E12" s="19">
        <f t="shared" si="0"/>
        <v>783214.3200000001</v>
      </c>
      <c r="F12" s="20" t="s">
        <v>105</v>
      </c>
      <c r="G12" s="21">
        <f>'штатное расписание'!G15+'штатное расписание'!G6</f>
        <v>506012.4796987171</v>
      </c>
      <c r="H12" s="22" t="s">
        <v>52</v>
      </c>
      <c r="I12" s="23">
        <f t="shared" si="1"/>
        <v>277201.84030128294</v>
      </c>
      <c r="J12" s="24">
        <f t="shared" si="2"/>
        <v>783214.3200000001</v>
      </c>
      <c r="K12" s="25">
        <v>25645.884599999874</v>
      </c>
    </row>
    <row r="13" spans="1:11" s="26" customFormat="1" ht="100.5" customHeight="1">
      <c r="A13" s="16" t="s">
        <v>14</v>
      </c>
      <c r="B13" s="14">
        <v>3.84</v>
      </c>
      <c r="C13" s="18">
        <v>2.5145</v>
      </c>
      <c r="D13" s="18">
        <v>2.5145</v>
      </c>
      <c r="E13" s="19">
        <f t="shared" si="0"/>
        <v>525872.472</v>
      </c>
      <c r="F13" s="20" t="s">
        <v>15</v>
      </c>
      <c r="G13" s="21">
        <f>'штатное расписание'!G10</f>
        <v>348515.41955984465</v>
      </c>
      <c r="H13" s="22" t="s">
        <v>16</v>
      </c>
      <c r="I13" s="23">
        <f t="shared" si="1"/>
        <v>177357.0524401553</v>
      </c>
      <c r="J13" s="24">
        <f t="shared" si="2"/>
        <v>525872.472</v>
      </c>
      <c r="K13" s="25">
        <v>17219.379659999977</v>
      </c>
    </row>
    <row r="14" spans="1:11" s="26" customFormat="1" ht="69" customHeight="1">
      <c r="A14" s="16" t="s">
        <v>17</v>
      </c>
      <c r="B14" s="14">
        <v>1.42</v>
      </c>
      <c r="C14" s="18">
        <v>1.177</v>
      </c>
      <c r="D14" s="18">
        <v>1.177</v>
      </c>
      <c r="E14" s="19">
        <f t="shared" si="0"/>
        <v>246153.07200000001</v>
      </c>
      <c r="F14" s="20" t="s">
        <v>18</v>
      </c>
      <c r="G14" s="21">
        <f>'штатное расписание'!G14</f>
        <v>193619.677533247</v>
      </c>
      <c r="H14" s="22" t="s">
        <v>53</v>
      </c>
      <c r="I14" s="23">
        <f t="shared" si="1"/>
        <v>52533.394466753</v>
      </c>
      <c r="J14" s="24">
        <f t="shared" si="2"/>
        <v>246153.07200000001</v>
      </c>
      <c r="K14" s="25">
        <v>8060.135160000005</v>
      </c>
    </row>
    <row r="15" spans="1:11" s="26" customFormat="1" ht="110.25" customHeight="1">
      <c r="A15" s="16" t="s">
        <v>19</v>
      </c>
      <c r="B15" s="14">
        <v>3.28</v>
      </c>
      <c r="C15" s="18">
        <v>1.7654999999999998</v>
      </c>
      <c r="D15" s="18">
        <v>1.33</v>
      </c>
      <c r="E15" s="19">
        <f t="shared" si="0"/>
        <v>278150.88</v>
      </c>
      <c r="F15" s="20"/>
      <c r="G15" s="21"/>
      <c r="H15" s="22" t="s">
        <v>102</v>
      </c>
      <c r="I15" s="23">
        <f t="shared" si="1"/>
        <v>278150.88</v>
      </c>
      <c r="J15" s="24">
        <f t="shared" si="2"/>
        <v>278150.88</v>
      </c>
      <c r="K15" s="25">
        <v>12090.202740000037</v>
      </c>
    </row>
    <row r="16" spans="1:11" s="26" customFormat="1" ht="66" customHeight="1">
      <c r="A16" s="16" t="s">
        <v>57</v>
      </c>
      <c r="B16" s="14">
        <v>0.6</v>
      </c>
      <c r="C16" s="18">
        <v>0.21400000000000002</v>
      </c>
      <c r="D16" s="18">
        <v>0.15</v>
      </c>
      <c r="E16" s="19">
        <f t="shared" si="0"/>
        <v>31370.399999999998</v>
      </c>
      <c r="F16" s="20"/>
      <c r="G16" s="21"/>
      <c r="H16" s="22" t="s">
        <v>12</v>
      </c>
      <c r="I16" s="23">
        <f t="shared" si="1"/>
        <v>31370.399999999998</v>
      </c>
      <c r="J16" s="24">
        <f t="shared" si="2"/>
        <v>31370.399999999998</v>
      </c>
      <c r="K16" s="25">
        <v>1465.4791200000109</v>
      </c>
    </row>
    <row r="17" spans="1:11" s="26" customFormat="1" ht="174.75" customHeight="1">
      <c r="A17" s="16" t="s">
        <v>20</v>
      </c>
      <c r="B17" s="14">
        <v>4.03</v>
      </c>
      <c r="C17" s="18">
        <v>5.7780000000000005</v>
      </c>
      <c r="D17" s="18">
        <v>5.7780000000000005</v>
      </c>
      <c r="E17" s="19">
        <f t="shared" si="0"/>
        <v>1208387.8080000002</v>
      </c>
      <c r="F17" s="20" t="s">
        <v>48</v>
      </c>
      <c r="G17" s="21">
        <f>'штатное расписание'!G5+'штатное расписание'!G7+'штатное расписание'!G8+'штатное расписание'!G9</f>
        <v>1055227.2425561964</v>
      </c>
      <c r="H17" s="22" t="s">
        <v>98</v>
      </c>
      <c r="I17" s="23">
        <f t="shared" si="1"/>
        <v>153160.5654438038</v>
      </c>
      <c r="J17" s="24">
        <f t="shared" si="2"/>
        <v>1208387.8080000002</v>
      </c>
      <c r="K17" s="25">
        <v>39567.936240000185</v>
      </c>
    </row>
    <row r="18" spans="1:11" s="26" customFormat="1" ht="96.75" customHeight="1">
      <c r="A18" s="16" t="s">
        <v>60</v>
      </c>
      <c r="B18" s="14"/>
      <c r="C18" s="18">
        <v>0.1605</v>
      </c>
      <c r="D18" s="18">
        <v>0.18</v>
      </c>
      <c r="E18" s="19">
        <f t="shared" si="0"/>
        <v>37644.479999999996</v>
      </c>
      <c r="F18" s="20"/>
      <c r="G18" s="21"/>
      <c r="H18" s="22" t="s">
        <v>59</v>
      </c>
      <c r="I18" s="23">
        <f t="shared" si="1"/>
        <v>37644.479999999996</v>
      </c>
      <c r="J18" s="24">
        <f t="shared" si="2"/>
        <v>37644.479999999996</v>
      </c>
      <c r="K18" s="25"/>
    </row>
    <row r="19" spans="1:11" s="26" customFormat="1" ht="108">
      <c r="A19" s="16" t="s">
        <v>21</v>
      </c>
      <c r="B19" s="14">
        <v>4.2</v>
      </c>
      <c r="C19" s="18">
        <v>2.4075</v>
      </c>
      <c r="D19" s="18">
        <v>2.41</v>
      </c>
      <c r="E19" s="19">
        <f t="shared" si="0"/>
        <v>504017.76</v>
      </c>
      <c r="F19" s="20"/>
      <c r="G19" s="21"/>
      <c r="H19" s="22" t="s">
        <v>45</v>
      </c>
      <c r="I19" s="23">
        <f t="shared" si="1"/>
        <v>504017.76</v>
      </c>
      <c r="J19" s="24">
        <f t="shared" si="2"/>
        <v>504017.76</v>
      </c>
      <c r="K19" s="25">
        <v>16486.64010000002</v>
      </c>
    </row>
    <row r="20" spans="1:11" s="26" customFormat="1" ht="93.75" customHeight="1">
      <c r="A20" s="16" t="s">
        <v>22</v>
      </c>
      <c r="B20" s="14">
        <v>0.62</v>
      </c>
      <c r="C20" s="18">
        <v>0.4066</v>
      </c>
      <c r="D20" s="18">
        <v>0.4066</v>
      </c>
      <c r="E20" s="19">
        <f t="shared" si="0"/>
        <v>85034.6976</v>
      </c>
      <c r="F20" s="20"/>
      <c r="G20" s="21"/>
      <c r="H20" s="22" t="s">
        <v>23</v>
      </c>
      <c r="I20" s="23">
        <f t="shared" si="1"/>
        <v>85034.6976</v>
      </c>
      <c r="J20" s="24">
        <f t="shared" si="2"/>
        <v>85034.6976</v>
      </c>
      <c r="K20" s="25">
        <v>2784.410327999998</v>
      </c>
    </row>
    <row r="21" spans="1:11" s="26" customFormat="1" ht="77.25" customHeight="1">
      <c r="A21" s="16" t="s">
        <v>24</v>
      </c>
      <c r="B21" s="14">
        <v>0.25</v>
      </c>
      <c r="C21" s="18">
        <v>0.21400000000000002</v>
      </c>
      <c r="D21" s="18">
        <v>0.21</v>
      </c>
      <c r="E21" s="19">
        <f t="shared" si="0"/>
        <v>43918.56</v>
      </c>
      <c r="F21" s="20"/>
      <c r="G21" s="21"/>
      <c r="H21" s="22" t="s">
        <v>103</v>
      </c>
      <c r="I21" s="23">
        <f t="shared" si="1"/>
        <v>43918.56</v>
      </c>
      <c r="J21" s="24">
        <f t="shared" si="2"/>
        <v>43918.56</v>
      </c>
      <c r="K21" s="25">
        <v>1465.4791200000109</v>
      </c>
    </row>
    <row r="22" spans="1:11" s="26" customFormat="1" ht="54">
      <c r="A22" s="16" t="s">
        <v>84</v>
      </c>
      <c r="B22" s="14"/>
      <c r="C22" s="18">
        <v>1.5301</v>
      </c>
      <c r="D22" s="18">
        <v>1.5301</v>
      </c>
      <c r="E22" s="19">
        <f t="shared" si="0"/>
        <v>319998.9936</v>
      </c>
      <c r="F22" s="20"/>
      <c r="G22" s="21"/>
      <c r="H22" s="22" t="s">
        <v>25</v>
      </c>
      <c r="I22" s="23">
        <f t="shared" si="1"/>
        <v>319998.9936</v>
      </c>
      <c r="J22" s="24">
        <f t="shared" si="2"/>
        <v>319998.9936</v>
      </c>
      <c r="K22" s="25">
        <v>10478.175708000024</v>
      </c>
    </row>
    <row r="23" spans="1:11" s="69" customFormat="1" ht="35.25" customHeight="1" thickBot="1">
      <c r="A23" s="66" t="s">
        <v>26</v>
      </c>
      <c r="B23" s="67">
        <f>SUM(B7:B22)</f>
        <v>30.03</v>
      </c>
      <c r="C23" s="68">
        <f>SUM(C7:C22)</f>
        <v>26.343399999999995</v>
      </c>
      <c r="D23" s="68">
        <f aca="true" t="shared" si="3" ref="D23:J23">SUM(D7:D22)</f>
        <v>26.341200000000004</v>
      </c>
      <c r="E23" s="70">
        <f t="shared" si="3"/>
        <v>5508893.203199999</v>
      </c>
      <c r="F23" s="70"/>
      <c r="G23" s="70">
        <f t="shared" si="3"/>
        <v>3129559.1102742143</v>
      </c>
      <c r="H23" s="71"/>
      <c r="I23" s="70">
        <f t="shared" si="3"/>
        <v>2379334.092925786</v>
      </c>
      <c r="J23" s="70">
        <f t="shared" si="3"/>
        <v>5508893.203199999</v>
      </c>
      <c r="K23" s="72">
        <v>179301.3703320002</v>
      </c>
    </row>
    <row r="24" spans="1:10" s="10" customFormat="1" ht="34.5" customHeight="1" hidden="1" thickBot="1">
      <c r="A24" s="28" t="s">
        <v>27</v>
      </c>
      <c r="B24" s="28"/>
      <c r="C24" s="29"/>
      <c r="D24" s="29"/>
      <c r="E24" s="30"/>
      <c r="F24" s="9"/>
      <c r="G24" s="9">
        <v>0</v>
      </c>
      <c r="I24" s="27">
        <f>SUM(H9:H23)</f>
        <v>0</v>
      </c>
      <c r="J24" s="9"/>
    </row>
    <row r="25" spans="5:9" ht="15.75" customHeight="1" hidden="1">
      <c r="E25" s="31"/>
      <c r="I25" s="31"/>
    </row>
    <row r="26" ht="15.75" customHeight="1" hidden="1"/>
    <row r="27" ht="9" customHeight="1"/>
    <row r="28" ht="15.75" customHeight="1" hidden="1"/>
  </sheetData>
  <sheetProtection/>
  <mergeCells count="9">
    <mergeCell ref="J5:J6"/>
    <mergeCell ref="A4:A6"/>
    <mergeCell ref="D4:D6"/>
    <mergeCell ref="E4:E6"/>
    <mergeCell ref="F4:J4"/>
    <mergeCell ref="F5:G5"/>
    <mergeCell ref="B4:B6"/>
    <mergeCell ref="H5:I5"/>
    <mergeCell ref="C4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tabSelected="1" zoomScale="76" zoomScaleNormal="7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" sqref="A1:H17"/>
    </sheetView>
  </sheetViews>
  <sheetFormatPr defaultColWidth="9.140625" defaultRowHeight="12.75"/>
  <cols>
    <col min="1" max="1" width="75.8515625" style="48" bestFit="1" customWidth="1"/>
    <col min="2" max="2" width="9.57421875" style="49" bestFit="1" customWidth="1"/>
    <col min="3" max="3" width="14.7109375" style="50" bestFit="1" customWidth="1"/>
    <col min="4" max="4" width="17.57421875" style="51" bestFit="1" customWidth="1"/>
    <col min="5" max="5" width="25.8515625" style="50" bestFit="1" customWidth="1"/>
    <col min="6" max="6" width="21.7109375" style="50" bestFit="1" customWidth="1"/>
    <col min="7" max="7" width="26.7109375" style="52" bestFit="1" customWidth="1"/>
    <col min="8" max="8" width="28.00390625" style="53" customWidth="1"/>
    <col min="9" max="254" width="9.140625" style="52" customWidth="1"/>
    <col min="255" max="16384" width="9.140625" style="54" customWidth="1"/>
  </cols>
  <sheetData>
    <row r="1" spans="2:8" s="32" customFormat="1" ht="29.25" customHeight="1">
      <c r="B1" s="103" t="s">
        <v>106</v>
      </c>
      <c r="C1" s="104"/>
      <c r="D1" s="104"/>
      <c r="E1" s="104"/>
      <c r="F1" s="104"/>
      <c r="G1" s="104"/>
      <c r="H1" s="33"/>
    </row>
    <row r="2" spans="1:8" s="32" customFormat="1" ht="39.75" customHeight="1">
      <c r="A2" s="105" t="s">
        <v>109</v>
      </c>
      <c r="B2" s="106"/>
      <c r="C2" s="106"/>
      <c r="D2" s="106"/>
      <c r="E2" s="106"/>
      <c r="F2" s="106"/>
      <c r="G2" s="106"/>
      <c r="H2" s="34"/>
    </row>
    <row r="3" spans="1:8" s="57" customFormat="1" ht="77.25" customHeight="1">
      <c r="A3" s="55" t="s">
        <v>28</v>
      </c>
      <c r="B3" s="58" t="s">
        <v>29</v>
      </c>
      <c r="C3" s="55" t="s">
        <v>30</v>
      </c>
      <c r="D3" s="56" t="s">
        <v>31</v>
      </c>
      <c r="E3" s="55" t="s">
        <v>32</v>
      </c>
      <c r="F3" s="55" t="s">
        <v>33</v>
      </c>
      <c r="G3" s="55" t="s">
        <v>107</v>
      </c>
      <c r="H3" s="1" t="s">
        <v>34</v>
      </c>
    </row>
    <row r="4" spans="1:8" s="39" customFormat="1" ht="28.5" customHeight="1">
      <c r="A4" s="35">
        <v>1</v>
      </c>
      <c r="B4" s="36"/>
      <c r="C4" s="35">
        <v>2</v>
      </c>
      <c r="D4" s="37">
        <v>3</v>
      </c>
      <c r="E4" s="35">
        <v>4</v>
      </c>
      <c r="F4" s="35">
        <v>5</v>
      </c>
      <c r="G4" s="35">
        <v>6</v>
      </c>
      <c r="H4" s="38">
        <v>7</v>
      </c>
    </row>
    <row r="5" spans="1:8" s="46" customFormat="1" ht="56.25" customHeight="1">
      <c r="A5" s="40" t="s">
        <v>35</v>
      </c>
      <c r="B5" s="41">
        <v>1</v>
      </c>
      <c r="C5" s="42">
        <f aca="true" t="shared" si="0" ref="C5:C14">(D5*100)/87</f>
        <v>34482.75862068965</v>
      </c>
      <c r="D5" s="43">
        <v>30000</v>
      </c>
      <c r="E5" s="42">
        <f>(C5/29.3)*28</f>
        <v>32952.806873014</v>
      </c>
      <c r="F5" s="42">
        <f aca="true" t="shared" si="1" ref="F5:F10">(C5*12)+E5</f>
        <v>446745.91032128985</v>
      </c>
      <c r="G5" s="44">
        <f aca="true" t="shared" si="2" ref="G5:G12">F5+(F5*30.02)/100</f>
        <v>580859.0325997411</v>
      </c>
      <c r="H5" s="45">
        <f aca="true" t="shared" si="3" ref="H5:H10">G5/12</f>
        <v>48404.91938331176</v>
      </c>
    </row>
    <row r="6" spans="1:8" s="46" customFormat="1" ht="56.25" customHeight="1">
      <c r="A6" s="40" t="s">
        <v>36</v>
      </c>
      <c r="B6" s="41">
        <v>1</v>
      </c>
      <c r="C6" s="42">
        <f t="shared" si="0"/>
        <v>19540.22988505747</v>
      </c>
      <c r="D6" s="43">
        <v>17000</v>
      </c>
      <c r="E6" s="42">
        <f>(C6/29.3)*31</f>
        <v>20673.96335961712</v>
      </c>
      <c r="F6" s="42">
        <f t="shared" si="1"/>
        <v>255156.72198030673</v>
      </c>
      <c r="G6" s="44">
        <f t="shared" si="2"/>
        <v>331754.7699187948</v>
      </c>
      <c r="H6" s="45">
        <f t="shared" si="3"/>
        <v>27646.230826566232</v>
      </c>
    </row>
    <row r="7" spans="1:8" s="46" customFormat="1" ht="56.25" customHeight="1">
      <c r="A7" s="40" t="s">
        <v>37</v>
      </c>
      <c r="B7" s="41">
        <v>0.25</v>
      </c>
      <c r="C7" s="42">
        <f t="shared" si="0"/>
        <v>5747.126436781609</v>
      </c>
      <c r="D7" s="43">
        <v>5000</v>
      </c>
      <c r="E7" s="42">
        <f>(C7/29.3)*28</f>
        <v>5492.134478835667</v>
      </c>
      <c r="F7" s="42">
        <f t="shared" si="1"/>
        <v>74457.65172021497</v>
      </c>
      <c r="G7" s="44">
        <f t="shared" si="2"/>
        <v>96809.8387666235</v>
      </c>
      <c r="H7" s="45">
        <f t="shared" si="3"/>
        <v>8067.4865638852925</v>
      </c>
    </row>
    <row r="8" spans="1:8" s="46" customFormat="1" ht="56.25" customHeight="1">
      <c r="A8" s="40" t="s">
        <v>99</v>
      </c>
      <c r="B8" s="41">
        <v>0.5</v>
      </c>
      <c r="C8" s="42">
        <f t="shared" si="0"/>
        <v>18965.51724137931</v>
      </c>
      <c r="D8" s="43">
        <v>16500</v>
      </c>
      <c r="E8" s="42">
        <f>(C8/29.3)*28</f>
        <v>18124.043780157703</v>
      </c>
      <c r="F8" s="42">
        <f t="shared" si="1"/>
        <v>245710.25067670943</v>
      </c>
      <c r="G8" s="44">
        <f t="shared" si="2"/>
        <v>319472.4679298576</v>
      </c>
      <c r="H8" s="45">
        <f t="shared" si="3"/>
        <v>26622.705660821466</v>
      </c>
    </row>
    <row r="9" spans="1:8" s="46" customFormat="1" ht="56.25" customHeight="1">
      <c r="A9" s="40" t="s">
        <v>38</v>
      </c>
      <c r="B9" s="41">
        <v>0.25</v>
      </c>
      <c r="C9" s="42">
        <f t="shared" si="0"/>
        <v>3448.2758620689656</v>
      </c>
      <c r="D9" s="43">
        <v>3000</v>
      </c>
      <c r="E9" s="42">
        <f>(C9/29.3)*28</f>
        <v>3295.2806873014006</v>
      </c>
      <c r="F9" s="42">
        <f t="shared" si="1"/>
        <v>44674.591032128985</v>
      </c>
      <c r="G9" s="44">
        <f t="shared" si="2"/>
        <v>58085.903259974104</v>
      </c>
      <c r="H9" s="45">
        <f t="shared" si="3"/>
        <v>4840.491938331175</v>
      </c>
    </row>
    <row r="10" spans="1:8" s="46" customFormat="1" ht="56.25" customHeight="1">
      <c r="A10" s="40" t="s">
        <v>15</v>
      </c>
      <c r="B10" s="41">
        <v>1</v>
      </c>
      <c r="C10" s="42">
        <f t="shared" si="0"/>
        <v>20689.655172413793</v>
      </c>
      <c r="D10" s="43">
        <v>18000</v>
      </c>
      <c r="E10" s="42">
        <f>(C10/29.3)*28</f>
        <v>19771.6841238084</v>
      </c>
      <c r="F10" s="42">
        <f t="shared" si="1"/>
        <v>268047.5461927739</v>
      </c>
      <c r="G10" s="44">
        <f t="shared" si="2"/>
        <v>348515.41955984465</v>
      </c>
      <c r="H10" s="45">
        <f t="shared" si="3"/>
        <v>29042.951629987056</v>
      </c>
    </row>
    <row r="11" spans="1:8" s="46" customFormat="1" ht="56.25" customHeight="1">
      <c r="A11" s="40" t="s">
        <v>100</v>
      </c>
      <c r="B11" s="41">
        <v>1</v>
      </c>
      <c r="C11" s="42">
        <f t="shared" si="0"/>
        <v>20689.655172413793</v>
      </c>
      <c r="D11" s="43">
        <v>18000</v>
      </c>
      <c r="E11" s="42">
        <f>((C11/29.3)*28)/12*6</f>
        <v>9885.8420619042</v>
      </c>
      <c r="F11" s="42">
        <f>(C11*6)+E11</f>
        <v>134023.77309638695</v>
      </c>
      <c r="G11" s="44">
        <f t="shared" si="2"/>
        <v>174257.70977992233</v>
      </c>
      <c r="H11" s="45">
        <f>G11/6</f>
        <v>29042.951629987056</v>
      </c>
    </row>
    <row r="12" spans="1:8" s="46" customFormat="1" ht="56.25" customHeight="1">
      <c r="A12" s="40" t="s">
        <v>101</v>
      </c>
      <c r="B12" s="41">
        <v>1</v>
      </c>
      <c r="C12" s="42">
        <f t="shared" si="0"/>
        <v>22988.505747126437</v>
      </c>
      <c r="D12" s="43">
        <v>20000</v>
      </c>
      <c r="E12" s="42">
        <f>((C12/29.3)*28)/12*6</f>
        <v>10984.268957671335</v>
      </c>
      <c r="F12" s="42">
        <f>(C12*6)+E12</f>
        <v>148915.30344042994</v>
      </c>
      <c r="G12" s="44">
        <f t="shared" si="2"/>
        <v>193619.677533247</v>
      </c>
      <c r="H12" s="45">
        <f>G12/6</f>
        <v>32269.94625554117</v>
      </c>
    </row>
    <row r="13" spans="1:8" s="46" customFormat="1" ht="56.25" customHeight="1">
      <c r="A13" s="40" t="s">
        <v>39</v>
      </c>
      <c r="B13" s="41">
        <v>0.5</v>
      </c>
      <c r="C13" s="42">
        <f t="shared" si="0"/>
        <v>14942.528735632184</v>
      </c>
      <c r="D13" s="43">
        <v>13000</v>
      </c>
      <c r="E13" s="42">
        <f>(C13/29.3)*28</f>
        <v>14279.549644972734</v>
      </c>
      <c r="F13" s="42">
        <f>(C13*12)+E13</f>
        <v>193589.89447255892</v>
      </c>
      <c r="G13" s="44">
        <f>F13+(F13*30.02)/100</f>
        <v>251705.58079322113</v>
      </c>
      <c r="H13" s="45">
        <f>G13/12</f>
        <v>20975.465066101762</v>
      </c>
    </row>
    <row r="14" spans="1:8" s="46" customFormat="1" ht="56.25" customHeight="1">
      <c r="A14" s="40" t="s">
        <v>40</v>
      </c>
      <c r="B14" s="41">
        <v>0.5</v>
      </c>
      <c r="C14" s="42">
        <f t="shared" si="0"/>
        <v>11494.252873563219</v>
      </c>
      <c r="D14" s="43">
        <v>10000</v>
      </c>
      <c r="E14" s="42">
        <f>(C14/29.3)*28</f>
        <v>10984.268957671335</v>
      </c>
      <c r="F14" s="42">
        <f>(C14*12)+E14</f>
        <v>148915.30344042994</v>
      </c>
      <c r="G14" s="44">
        <f>F14+(F14*30.02)/100</f>
        <v>193619.677533247</v>
      </c>
      <c r="H14" s="45">
        <f>G14/12</f>
        <v>16134.973127770585</v>
      </c>
    </row>
    <row r="15" spans="1:8" s="46" customFormat="1" ht="56.25" customHeight="1">
      <c r="A15" s="40" t="s">
        <v>56</v>
      </c>
      <c r="B15" s="41">
        <v>0.25</v>
      </c>
      <c r="C15" s="42">
        <f>(D15*100)/87</f>
        <v>10344.827586206897</v>
      </c>
      <c r="D15" s="43">
        <v>9000</v>
      </c>
      <c r="E15" s="42">
        <f>(C15/29.3)*28</f>
        <v>9885.8420619042</v>
      </c>
      <c r="F15" s="42">
        <f>(C15*12)+E15</f>
        <v>134023.77309638695</v>
      </c>
      <c r="G15" s="44">
        <f>F15+(F15*30.02)/100</f>
        <v>174257.70977992233</v>
      </c>
      <c r="H15" s="45">
        <f>G15/12</f>
        <v>14521.475814993528</v>
      </c>
    </row>
    <row r="16" spans="1:8" s="46" customFormat="1" ht="56.25" customHeight="1">
      <c r="A16" s="40" t="s">
        <v>9</v>
      </c>
      <c r="B16" s="41">
        <v>0.5</v>
      </c>
      <c r="C16" s="42">
        <f>(D16*100)/87</f>
        <v>24137.931034482757</v>
      </c>
      <c r="D16" s="43">
        <v>21000</v>
      </c>
      <c r="E16" s="42">
        <f>(C16/29.3)*28</f>
        <v>23066.9648111098</v>
      </c>
      <c r="F16" s="42">
        <f>(C16*12)+E16</f>
        <v>312722.1372249029</v>
      </c>
      <c r="G16" s="44">
        <f>F16+(F16*30.02)/100</f>
        <v>406601.3228198188</v>
      </c>
      <c r="H16" s="45">
        <f>G16/12</f>
        <v>33883.44356831823</v>
      </c>
    </row>
    <row r="17" spans="1:8" s="46" customFormat="1" ht="56.25" customHeight="1">
      <c r="A17" s="40" t="s">
        <v>41</v>
      </c>
      <c r="B17" s="47">
        <f aca="true" t="shared" si="4" ref="B17:G17">SUM(B5:B16)</f>
        <v>7.75</v>
      </c>
      <c r="C17" s="42">
        <f t="shared" si="4"/>
        <v>207471.2643678161</v>
      </c>
      <c r="D17" s="42">
        <f t="shared" si="4"/>
        <v>180500</v>
      </c>
      <c r="E17" s="42">
        <f t="shared" si="4"/>
        <v>179396.64979796787</v>
      </c>
      <c r="F17" s="42">
        <f t="shared" si="4"/>
        <v>2406982.85669452</v>
      </c>
      <c r="G17" s="42">
        <f t="shared" si="4"/>
        <v>3129559.1102742143</v>
      </c>
      <c r="H17" s="42"/>
    </row>
    <row r="18" spans="1:254" s="65" customFormat="1" ht="39.75" customHeight="1">
      <c r="A18" s="59"/>
      <c r="B18" s="60"/>
      <c r="C18" s="61"/>
      <c r="D18" s="62"/>
      <c r="E18" s="61"/>
      <c r="F18" s="61"/>
      <c r="G18" s="63">
        <f>'фин план'!G23</f>
        <v>3129559.1102742143</v>
      </c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s="65" customFormat="1" ht="25.5">
      <c r="A19" s="59"/>
      <c r="B19" s="60"/>
      <c r="C19" s="61"/>
      <c r="D19" s="62"/>
      <c r="E19" s="61"/>
      <c r="F19" s="61"/>
      <c r="G19" s="63">
        <f>G17-G18</f>
        <v>0</v>
      </c>
      <c r="H19" s="64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</sheetData>
  <sheetProtection/>
  <mergeCells count="2">
    <mergeCell ref="B1:G1"/>
    <mergeCell ref="A2:G2"/>
  </mergeCells>
  <printOptions gridLines="1"/>
  <pageMargins left="0.1968503937007874" right="0.15748031496062992" top="0.15748031496062992" bottom="0.15748031496062992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2"/>
  <sheetViews>
    <sheetView zoomScale="59" zoomScaleNormal="59" zoomScalePageLayoutView="0" workbookViewId="0" topLeftCell="A2">
      <pane xSplit="3" ySplit="4" topLeftCell="D6" activePane="bottomRight" state="frozen"/>
      <selection pane="topLeft" activeCell="A1" sqref="A1"/>
      <selection pane="topRight" activeCell="D2" sqref="D2"/>
      <selection pane="bottomLeft" activeCell="A6" sqref="A6"/>
      <selection pane="bottomRight" activeCell="D22" sqref="B2:D22"/>
    </sheetView>
  </sheetViews>
  <sheetFormatPr defaultColWidth="9.140625" defaultRowHeight="12.75"/>
  <cols>
    <col min="1" max="1" width="0.85546875" style="79" customWidth="1"/>
    <col min="2" max="2" width="78.8515625" style="89" customWidth="1"/>
    <col min="3" max="3" width="125.00390625" style="88" customWidth="1"/>
    <col min="4" max="4" width="35.421875" style="82" customWidth="1"/>
    <col min="5" max="221" width="9.140625" style="79" customWidth="1"/>
    <col min="222" max="222" width="9.140625" style="76" customWidth="1"/>
    <col min="223" max="223" width="0.85546875" style="76" customWidth="1"/>
    <col min="224" max="224" width="50.140625" style="76" customWidth="1"/>
    <col min="225" max="225" width="116.57421875" style="76" customWidth="1"/>
    <col min="226" max="226" width="27.8515625" style="76" customWidth="1"/>
    <col min="227" max="228" width="0" style="76" hidden="1" customWidth="1"/>
    <col min="229" max="16384" width="9.140625" style="76" customWidth="1"/>
  </cols>
  <sheetData>
    <row r="1" spans="2:4" s="73" customFormat="1" ht="27.75">
      <c r="B1" s="89"/>
      <c r="C1" s="85"/>
      <c r="D1" s="74"/>
    </row>
    <row r="2" spans="2:4" s="73" customFormat="1" ht="88.5" customHeight="1">
      <c r="B2" s="89"/>
      <c r="C2" s="85"/>
      <c r="D2" s="74"/>
    </row>
    <row r="3" spans="2:4" s="73" customFormat="1" ht="60" customHeight="1">
      <c r="B3" s="108" t="s">
        <v>90</v>
      </c>
      <c r="C3" s="108"/>
      <c r="D3" s="74"/>
    </row>
    <row r="4" spans="2:4" s="73" customFormat="1" ht="27.75">
      <c r="B4" s="89"/>
      <c r="C4" s="85"/>
      <c r="D4" s="74"/>
    </row>
    <row r="5" spans="2:4" s="89" customFormat="1" ht="93.75" customHeight="1">
      <c r="B5" s="80" t="s">
        <v>42</v>
      </c>
      <c r="C5" s="80" t="s">
        <v>43</v>
      </c>
      <c r="D5" s="75" t="s">
        <v>58</v>
      </c>
    </row>
    <row r="6" spans="1:221" ht="122.25" customHeight="1">
      <c r="A6" s="76"/>
      <c r="B6" s="107" t="str">
        <f>'[1]фин план'!A11</f>
        <v>тех. обслуживание и ремонт жилого здания</v>
      </c>
      <c r="C6" s="86" t="s">
        <v>74</v>
      </c>
      <c r="D6" s="77" t="s">
        <v>75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</row>
    <row r="7" spans="1:221" ht="49.5" customHeight="1">
      <c r="A7" s="76"/>
      <c r="B7" s="109"/>
      <c r="C7" s="83" t="s">
        <v>92</v>
      </c>
      <c r="D7" s="84" t="s">
        <v>71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</row>
    <row r="8" spans="1:221" ht="94.5" customHeight="1">
      <c r="A8" s="76"/>
      <c r="B8" s="109"/>
      <c r="C8" s="86" t="s">
        <v>76</v>
      </c>
      <c r="D8" s="77" t="s">
        <v>75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</row>
    <row r="9" spans="1:221" ht="193.5" customHeight="1">
      <c r="A9" s="76"/>
      <c r="B9" s="110" t="str">
        <f>'[1]фин план'!A12</f>
        <v>тех. обслуживание и ремонт систем водоснабжения и канализования</v>
      </c>
      <c r="C9" s="86" t="s">
        <v>77</v>
      </c>
      <c r="D9" s="77" t="s">
        <v>69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</row>
    <row r="10" spans="1:221" ht="57" customHeight="1">
      <c r="A10" s="76"/>
      <c r="B10" s="110"/>
      <c r="C10" s="86" t="s">
        <v>93</v>
      </c>
      <c r="D10" s="77" t="s">
        <v>79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</row>
    <row r="11" spans="1:221" ht="66" customHeight="1">
      <c r="A11" s="76"/>
      <c r="B11" s="110"/>
      <c r="C11" s="86" t="s">
        <v>61</v>
      </c>
      <c r="D11" s="77" t="s">
        <v>66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</row>
    <row r="12" spans="1:221" ht="72" customHeight="1">
      <c r="A12" s="76"/>
      <c r="B12" s="110"/>
      <c r="C12" s="86" t="s">
        <v>65</v>
      </c>
      <c r="D12" s="77" t="s">
        <v>66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</row>
    <row r="13" spans="1:221" ht="126" customHeight="1">
      <c r="A13" s="76"/>
      <c r="B13" s="111" t="str">
        <f>'фин план'!A15</f>
        <v>тех. обслуживание и ремонт центрального отопления</v>
      </c>
      <c r="C13" s="86" t="s">
        <v>62</v>
      </c>
      <c r="D13" s="77" t="s">
        <v>70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</row>
    <row r="14" spans="2:221" ht="73.5" customHeight="1">
      <c r="B14" s="110"/>
      <c r="C14" s="86" t="s">
        <v>78</v>
      </c>
      <c r="D14" s="77" t="s">
        <v>67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</row>
    <row r="15" spans="2:221" ht="77.25" customHeight="1">
      <c r="B15" s="110"/>
      <c r="C15" s="86" t="s">
        <v>63</v>
      </c>
      <c r="D15" s="77" t="s">
        <v>66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</row>
    <row r="16" spans="2:221" ht="57" customHeight="1">
      <c r="B16" s="110"/>
      <c r="C16" s="86" t="s">
        <v>64</v>
      </c>
      <c r="D16" s="77" t="s">
        <v>68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</row>
    <row r="17" spans="2:221" ht="3" customHeight="1">
      <c r="B17" s="107" t="s">
        <v>44</v>
      </c>
      <c r="C17" s="86"/>
      <c r="D17" s="7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</row>
    <row r="18" spans="2:221" ht="91.5" customHeight="1">
      <c r="B18" s="107"/>
      <c r="C18" s="86" t="s">
        <v>80</v>
      </c>
      <c r="D18" s="77" t="s">
        <v>94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</row>
    <row r="19" spans="2:221" ht="114.75" customHeight="1">
      <c r="B19" s="107"/>
      <c r="C19" s="86" t="s">
        <v>81</v>
      </c>
      <c r="D19" s="77" t="s">
        <v>71</v>
      </c>
      <c r="E19" s="76"/>
      <c r="F19" s="76"/>
      <c r="G19" s="76"/>
      <c r="H19" s="76">
        <f>J18</f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</row>
    <row r="20" spans="2:221" ht="106.5" customHeight="1">
      <c r="B20" s="107"/>
      <c r="C20" s="86" t="s">
        <v>95</v>
      </c>
      <c r="D20" s="77" t="s">
        <v>70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</row>
    <row r="21" spans="2:221" ht="120.75" customHeight="1">
      <c r="B21" s="80" t="str">
        <f>'[1]фин план'!A13</f>
        <v>тех. обслуживание и ремонт электрических сетей и электрооборудования</v>
      </c>
      <c r="C21" s="86" t="s">
        <v>96</v>
      </c>
      <c r="D21" s="77" t="s">
        <v>72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</row>
    <row r="22" spans="1:221" ht="97.5" customHeight="1">
      <c r="A22" s="81"/>
      <c r="B22" s="78" t="s">
        <v>7</v>
      </c>
      <c r="C22" s="87" t="s">
        <v>108</v>
      </c>
      <c r="D22" s="77" t="s">
        <v>97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</row>
  </sheetData>
  <sheetProtection/>
  <mergeCells count="5">
    <mergeCell ref="B17:B20"/>
    <mergeCell ref="B3:C3"/>
    <mergeCell ref="B6:B8"/>
    <mergeCell ref="B9:B12"/>
    <mergeCell ref="B13:B16"/>
  </mergeCells>
  <printOptions gridLines="1"/>
  <pageMargins left="0.15748031496062992" right="0.2362204724409449" top="0.15748031496062992" bottom="0.15748031496062992" header="0.5118110236220472" footer="0.5118110236220472"/>
  <pageSetup fitToHeight="0" fitToWidth="1" horizontalDpi="300" verticalDpi="3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2023-06-15T14:49:38Z</cp:lastPrinted>
  <dcterms:created xsi:type="dcterms:W3CDTF">1996-10-09T02:32:33Z</dcterms:created>
  <dcterms:modified xsi:type="dcterms:W3CDTF">2023-06-15T14:52:52Z</dcterms:modified>
  <cp:category/>
  <cp:version/>
  <cp:contentType/>
  <cp:contentStatus/>
  <cp:revision>1</cp:revision>
</cp:coreProperties>
</file>